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28" yWindow="65428" windowWidth="23256" windowHeight="12456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<sst xmlns="http://schemas.openxmlformats.org/spreadsheetml/2006/main" count="61" uniqueCount="43">
  <si>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Wyszczególnienie</t>
  </si>
  <si>
    <t>j.m.</t>
  </si>
  <si>
    <t>ilość j.m.</t>
  </si>
  <si>
    <t>Cena [zł]</t>
  </si>
  <si>
    <t>Wartość netto [zł]</t>
  </si>
  <si>
    <t>Stawka VAT %</t>
  </si>
  <si>
    <t>Wartość VAT [zł]</t>
  </si>
  <si>
    <t>Wartość brutto [zł]</t>
  </si>
  <si>
    <t>Zakup terenu pod inwestycję</t>
  </si>
  <si>
    <t>m2</t>
  </si>
  <si>
    <t>prace budowlane</t>
  </si>
  <si>
    <t>projekt budowlany</t>
  </si>
  <si>
    <t>szt.</t>
  </si>
  <si>
    <t>wyposażenie obiektu</t>
  </si>
  <si>
    <t>szkolenie pracowników</t>
  </si>
  <si>
    <t>rozruch obiektu</t>
  </si>
  <si>
    <t>Suma</t>
  </si>
  <si>
    <t>Tabela 2. Montaż finansowy</t>
  </si>
  <si>
    <t>udział środków własnych</t>
  </si>
  <si>
    <t>Wartość netto</t>
  </si>
  <si>
    <t>%</t>
  </si>
  <si>
    <t>Środki własne</t>
  </si>
  <si>
    <t>Środki obce</t>
  </si>
  <si>
    <t>Razem</t>
  </si>
  <si>
    <t>Tabela 3. Harmonogram rzeczowo-finansowy</t>
  </si>
  <si>
    <t xml:space="preserve">Wyszczególnenie </t>
  </si>
  <si>
    <t>I kwartał 2022</t>
  </si>
  <si>
    <t>II kwartał 2022</t>
  </si>
  <si>
    <t>III kwartał 2022</t>
  </si>
  <si>
    <t>IV kwartał 2022</t>
  </si>
  <si>
    <t>I kwartał 2023</t>
  </si>
  <si>
    <t>II kwartał 2023</t>
  </si>
  <si>
    <t>Tabela 4. Parametry kredytu</t>
  </si>
  <si>
    <t>kwota kredytu</t>
  </si>
  <si>
    <t>oprocentowanie</t>
  </si>
  <si>
    <t>okres kredytowania</t>
  </si>
  <si>
    <t>pierwszy rok kreytowania</t>
  </si>
  <si>
    <t>prowizja % kwoty kredytu</t>
  </si>
  <si>
    <t>Rok</t>
  </si>
  <si>
    <t>Saldo kredytu (początek roku) [zł]</t>
  </si>
  <si>
    <t>Rata kapitałowa [zł]</t>
  </si>
  <si>
    <t>Odsetki [zł]</t>
  </si>
  <si>
    <t>Rata kapitałowo-odsetkowa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</si>
</sst>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</border>
    <border>
      <left/>
      <right/>
      <top style="thin">
        <color rgb="FFA9D08E"/>
      </top>
      <bottom style="thin">
        <color rgb="FFA9D08E"/>
      </bottom>
    </border>
    <border>
      <left/>
      <right style="thin">
        <color rgb="FFA9D08E"/>
      </right>
      <top style="thin">
        <color rgb="FFA9D08E"/>
      </top>
      <bottom style="thin">
        <color rgb="FFA9D08E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3" fillId="2" borderId="2" xfId="21" applyFont="1" applyFill="1" applyBorder="1" applyAlignment="1">
      <alignment horizontal="center"/>
    </xf>
    <xf numFmtId="44" fontId="3" fillId="2" borderId="2" xfId="21" applyFont="1" applyFill="1" applyBorder="1" applyAlignment="1">
      <alignment horizontal="center" wrapText="1"/>
    </xf>
    <xf numFmtId="9" fontId="3" fillId="2" borderId="2" xfId="22" applyFont="1" applyFill="1" applyBorder="1" applyAlignment="1">
      <alignment horizontal="center" wrapText="1"/>
    </xf>
    <xf numFmtId="44" fontId="3" fillId="2" borderId="3" xfId="21" applyFont="1" applyFill="1" applyBorder="1" applyAlignment="1">
      <alignment horizontal="center" wrapText="1"/>
    </xf>
    <xf numFmtId="9" fontId="0" fillId="0" borderId="0" xfId="22" applyFont="1"/>
    <xf numFmtId="44" fontId="0" fillId="0" borderId="0" xfId="21" applyFont="1"/>
    <xf numFmtId="44" fontId="4" fillId="0" borderId="0" xfId="21" applyFont="1"/>
    <xf numFmtId="0" fontId="2" fillId="0" borderId="0" xfId="0" applyFont="1"/>
    <xf numFmtId="0" fontId="5" fillId="0" borderId="0" xfId="0" applyFont="1"/>
    <xf numFmtId="0" fontId="0" fillId="0" borderId="4" xfId="0" applyBorder="1" applyAlignment="1">
      <alignment horizontal="left"/>
    </xf>
    <xf numFmtId="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3" fontId="0" fillId="0" borderId="4" xfId="20" applyFont="1" applyBorder="1"/>
    <xf numFmtId="9" fontId="0" fillId="0" borderId="4" xfId="22" applyFont="1" applyBorder="1"/>
    <xf numFmtId="0" fontId="2" fillId="0" borderId="0" xfId="0" applyFont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4" fontId="0" fillId="0" borderId="4" xfId="21" applyFont="1" applyBorder="1" applyAlignment="1">
      <alignment horizontal="center" vertical="center"/>
    </xf>
    <xf numFmtId="43" fontId="2" fillId="3" borderId="4" xfId="20" applyFont="1" applyFill="1" applyBorder="1"/>
    <xf numFmtId="43" fontId="4" fillId="0" borderId="4" xfId="20" applyFont="1" applyBorder="1"/>
    <xf numFmtId="43" fontId="2" fillId="4" borderId="4" xfId="20" applyFont="1" applyFill="1" applyBorder="1"/>
    <xf numFmtId="43" fontId="2" fillId="5" borderId="4" xfId="20" applyFont="1" applyFill="1" applyBorder="1"/>
    <xf numFmtId="43" fontId="2" fillId="6" borderId="4" xfId="20" applyFont="1" applyFill="1" applyBorder="1"/>
    <xf numFmtId="43" fontId="2" fillId="0" borderId="4" xfId="20" applyFont="1" applyFill="1" applyBorder="1"/>
    <xf numFmtId="43" fontId="0" fillId="0" borderId="4" xfId="20" applyFont="1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44" fontId="0" fillId="0" borderId="4" xfId="21" applyFont="1" applyBorder="1" applyAlignment="1">
      <alignment horizontal="center" vertical="center" wrapText="1"/>
    </xf>
    <xf numFmtId="43" fontId="0" fillId="0" borderId="4" xfId="2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Walutowy" xfId="21"/>
    <cellStyle name="Procentow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C07C1-EB7E-4768-AB0F-69EDEF676CC0}">
  <dimension ref="A1:I43"/>
  <sheetViews>
    <sheetView tabSelected="1" workbookViewId="0" topLeftCell="A22">
      <selection activeCell="B29" sqref="B29"/>
    </sheetView>
  </sheetViews>
  <sheetFormatPr defaultColWidth="9.140625" defaultRowHeight="15"/>
  <cols>
    <col min="1" max="1" width="24.8515625" style="0" customWidth="1"/>
    <col min="2" max="2" width="13.421875" style="0" customWidth="1"/>
    <col min="3" max="3" width="13.28125" style="0" customWidth="1"/>
    <col min="4" max="4" width="12.8515625" style="8" customWidth="1"/>
    <col min="5" max="5" width="14.7109375" style="8" bestFit="1" customWidth="1"/>
    <col min="6" max="6" width="12.28125" style="7" customWidth="1"/>
    <col min="7" max="7" width="25.28125" style="8" customWidth="1"/>
    <col min="8" max="8" width="14.7109375" style="8" bestFit="1" customWidth="1"/>
  </cols>
  <sheetData>
    <row r="1" spans="1:8" ht="46.8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8" ht="15">
      <c r="A2" t="s">
        <v>8</v>
      </c>
      <c r="B2" t="s">
        <v>9</v>
      </c>
      <c r="C2">
        <f>0.3*10000</f>
        <v>3000</v>
      </c>
      <c r="D2" s="8">
        <v>320</v>
      </c>
      <c r="E2" s="8">
        <f>C2*D2</f>
        <v>960000</v>
      </c>
      <c r="F2" s="7">
        <v>0.23</v>
      </c>
      <c r="G2" s="8">
        <f>E2*F2</f>
        <v>220800</v>
      </c>
      <c r="H2" s="8">
        <f>E2+G2</f>
        <v>1180800</v>
      </c>
    </row>
    <row r="3" spans="1:8" ht="15">
      <c r="A3" t="s">
        <v>10</v>
      </c>
      <c r="B3" t="s">
        <v>9</v>
      </c>
      <c r="C3">
        <v>1100</v>
      </c>
      <c r="D3" s="8">
        <v>2500</v>
      </c>
      <c r="E3" s="8">
        <f>C3*D3</f>
        <v>2750000</v>
      </c>
      <c r="F3" s="7">
        <v>0.23</v>
      </c>
      <c r="G3" s="8">
        <f>E3*F3</f>
        <v>632500</v>
      </c>
      <c r="H3" s="8">
        <f>E3+G3</f>
        <v>3382500</v>
      </c>
    </row>
    <row r="4" spans="1:8" ht="15">
      <c r="A4" t="s">
        <v>11</v>
      </c>
      <c r="B4" t="s">
        <v>12</v>
      </c>
      <c r="C4">
        <v>1</v>
      </c>
      <c r="D4" s="8">
        <v>25000</v>
      </c>
      <c r="E4" s="8">
        <f aca="true" t="shared" si="0" ref="E4:E7">C4*D4</f>
        <v>25000</v>
      </c>
      <c r="F4" s="7">
        <v>0.23</v>
      </c>
      <c r="G4" s="8">
        <f aca="true" t="shared" si="1" ref="G4:G7">E4*F4</f>
        <v>5750</v>
      </c>
      <c r="H4" s="8">
        <f aca="true" t="shared" si="2" ref="H4:H7">E4+G4</f>
        <v>30750</v>
      </c>
    </row>
    <row r="5" spans="1:8" ht="15">
      <c r="A5" t="s">
        <v>13</v>
      </c>
      <c r="B5" t="s">
        <v>12</v>
      </c>
      <c r="C5">
        <v>1</v>
      </c>
      <c r="D5" s="8">
        <v>200000</v>
      </c>
      <c r="E5" s="8">
        <f t="shared" si="0"/>
        <v>200000</v>
      </c>
      <c r="F5" s="7">
        <v>0.23</v>
      </c>
      <c r="G5" s="8">
        <f t="shared" si="1"/>
        <v>46000</v>
      </c>
      <c r="H5" s="8">
        <f t="shared" si="2"/>
        <v>246000</v>
      </c>
    </row>
    <row r="6" spans="1:8" ht="15">
      <c r="A6" t="s">
        <v>14</v>
      </c>
      <c r="B6" t="s">
        <v>12</v>
      </c>
      <c r="C6">
        <v>1</v>
      </c>
      <c r="D6" s="8">
        <v>35000</v>
      </c>
      <c r="E6" s="8">
        <f t="shared" si="0"/>
        <v>35000</v>
      </c>
      <c r="F6" s="7">
        <v>0.23</v>
      </c>
      <c r="G6" s="8">
        <f t="shared" si="1"/>
        <v>8050</v>
      </c>
      <c r="H6" s="8">
        <f t="shared" si="2"/>
        <v>43050</v>
      </c>
    </row>
    <row r="7" spans="1:8" ht="15">
      <c r="A7" t="s">
        <v>15</v>
      </c>
      <c r="B7" t="s">
        <v>12</v>
      </c>
      <c r="C7">
        <v>1</v>
      </c>
      <c r="D7" s="8">
        <v>12000</v>
      </c>
      <c r="E7" s="8">
        <f t="shared" si="0"/>
        <v>12000</v>
      </c>
      <c r="F7" s="7">
        <v>0.23</v>
      </c>
      <c r="G7" s="8">
        <f t="shared" si="1"/>
        <v>2760</v>
      </c>
      <c r="H7" s="8">
        <f t="shared" si="2"/>
        <v>14760</v>
      </c>
    </row>
    <row r="8" spans="1:8" ht="15">
      <c r="A8" s="10" t="s">
        <v>16</v>
      </c>
      <c r="D8" s="9"/>
      <c r="E8" s="9">
        <f>SUM(E2:E7)</f>
        <v>3982000</v>
      </c>
      <c r="G8" s="9">
        <f>SUM(G2:G7)</f>
        <v>915860</v>
      </c>
      <c r="H8" s="9">
        <f>SUM(H2:H7)</f>
        <v>4897860</v>
      </c>
    </row>
    <row r="10" ht="15.6">
      <c r="A10" s="11" t="s">
        <v>17</v>
      </c>
    </row>
    <row r="11" spans="1:2" ht="15">
      <c r="A11" s="12" t="s">
        <v>18</v>
      </c>
      <c r="B11" s="13">
        <v>0.7</v>
      </c>
    </row>
    <row r="12" spans="1:2" ht="15">
      <c r="A12" s="14"/>
      <c r="B12" s="15"/>
    </row>
    <row r="13" spans="1:3" ht="15">
      <c r="A13" s="14" t="s">
        <v>0</v>
      </c>
      <c r="B13" s="14" t="s">
        <v>19</v>
      </c>
      <c r="C13" s="14" t="s">
        <v>20</v>
      </c>
    </row>
    <row r="14" spans="1:3" ht="15">
      <c r="A14" s="12" t="s">
        <v>21</v>
      </c>
      <c r="B14" s="16">
        <f>E8*B11</f>
        <v>2787400</v>
      </c>
      <c r="C14" s="17">
        <f>B14/B16</f>
        <v>0.7</v>
      </c>
    </row>
    <row r="15" spans="1:3" ht="15">
      <c r="A15" s="12" t="s">
        <v>22</v>
      </c>
      <c r="B15" s="16">
        <f>E8-B14</f>
        <v>1194600</v>
      </c>
      <c r="C15" s="17">
        <f>B15/B16</f>
        <v>0.3</v>
      </c>
    </row>
    <row r="16" spans="1:3" ht="15">
      <c r="A16" s="12" t="s">
        <v>23</v>
      </c>
      <c r="B16" s="16">
        <f>SUM(B14:B15)</f>
        <v>3982000</v>
      </c>
      <c r="C16" s="17">
        <f>SUM(C14:C15)</f>
        <v>1</v>
      </c>
    </row>
    <row r="18" ht="28.8">
      <c r="A18" s="18" t="s">
        <v>24</v>
      </c>
    </row>
    <row r="19" spans="1:7" ht="15.6">
      <c r="A19" s="19" t="s">
        <v>25</v>
      </c>
      <c r="B19" s="20" t="s">
        <v>26</v>
      </c>
      <c r="C19" s="20" t="s">
        <v>27</v>
      </c>
      <c r="D19" s="21" t="s">
        <v>28</v>
      </c>
      <c r="E19" s="21" t="s">
        <v>29</v>
      </c>
      <c r="F19" s="17" t="s">
        <v>30</v>
      </c>
      <c r="G19" s="8" t="s">
        <v>31</v>
      </c>
    </row>
    <row r="20" spans="1:6" ht="15">
      <c r="A20" t="s">
        <v>8</v>
      </c>
      <c r="B20" s="22">
        <f>E2</f>
        <v>960000</v>
      </c>
      <c r="C20" s="16"/>
      <c r="D20" s="16"/>
      <c r="E20" s="16"/>
      <c r="F20" s="23"/>
    </row>
    <row r="21" spans="1:6" ht="15">
      <c r="A21" t="s">
        <v>10</v>
      </c>
      <c r="B21" s="24">
        <f>E3</f>
        <v>2750000</v>
      </c>
      <c r="C21" s="27"/>
      <c r="D21" s="16"/>
      <c r="E21" s="16"/>
      <c r="F21" s="23"/>
    </row>
    <row r="22" spans="1:6" ht="15">
      <c r="A22" t="s">
        <v>11</v>
      </c>
      <c r="B22" s="16"/>
      <c r="C22" s="16">
        <f>E4*0.5</f>
        <v>12500</v>
      </c>
      <c r="D22" s="25">
        <f>E4*0.5</f>
        <v>12500</v>
      </c>
      <c r="E22" s="16"/>
      <c r="F22" s="23"/>
    </row>
    <row r="23" spans="1:6" ht="15">
      <c r="A23" t="s">
        <v>13</v>
      </c>
      <c r="B23" s="16"/>
      <c r="C23" s="16"/>
      <c r="D23" s="26">
        <f>80%*E7</f>
        <v>9600</v>
      </c>
      <c r="E23" s="26">
        <f>20%*E7</f>
        <v>2400</v>
      </c>
      <c r="F23" s="23"/>
    </row>
    <row r="24" spans="1:6" ht="15">
      <c r="A24" t="s">
        <v>14</v>
      </c>
      <c r="B24" s="23">
        <f>SUM(B20:B23)</f>
        <v>3710000</v>
      </c>
      <c r="C24" s="23">
        <f>SUM(C20:C23)</f>
        <v>12500</v>
      </c>
      <c r="D24" s="23">
        <f>SUM(D20:D23)</f>
        <v>22100</v>
      </c>
      <c r="E24" s="23">
        <f>SUM(E20:E23)</f>
        <v>2400</v>
      </c>
      <c r="F24" s="23"/>
    </row>
    <row r="25" ht="15">
      <c r="A25" t="s">
        <v>15</v>
      </c>
    </row>
    <row r="27" ht="15.6">
      <c r="A27" s="11" t="s">
        <v>32</v>
      </c>
    </row>
    <row r="28" spans="1:8" ht="15">
      <c r="A28" s="12" t="s">
        <v>33</v>
      </c>
      <c r="B28" s="28">
        <f>H32</f>
        <v>1194600</v>
      </c>
      <c r="G28" s="12" t="s">
        <v>18</v>
      </c>
      <c r="H28" s="13">
        <v>0.7</v>
      </c>
    </row>
    <row r="29" spans="1:8" ht="15">
      <c r="A29" s="12" t="s">
        <v>34</v>
      </c>
      <c r="B29" s="29">
        <v>0.06</v>
      </c>
      <c r="G29" s="14"/>
      <c r="H29" s="15"/>
    </row>
    <row r="30" spans="1:9" ht="15">
      <c r="A30" s="12" t="s">
        <v>35</v>
      </c>
      <c r="B30" s="30">
        <v>8</v>
      </c>
      <c r="G30" s="14" t="s">
        <v>0</v>
      </c>
      <c r="H30" s="14" t="s">
        <v>19</v>
      </c>
      <c r="I30" s="14" t="s">
        <v>20</v>
      </c>
    </row>
    <row r="31" spans="1:9" ht="15">
      <c r="A31" s="12" t="s">
        <v>36</v>
      </c>
      <c r="B31" s="30">
        <v>2022</v>
      </c>
      <c r="G31" s="12" t="s">
        <v>21</v>
      </c>
      <c r="H31" s="16">
        <f>E8*I31</f>
        <v>2787400</v>
      </c>
      <c r="I31" s="17">
        <v>0.7</v>
      </c>
    </row>
    <row r="32" spans="1:9" ht="15">
      <c r="A32" s="12" t="s">
        <v>37</v>
      </c>
      <c r="B32" s="31">
        <v>0.005</v>
      </c>
      <c r="G32" s="12" t="s">
        <v>22</v>
      </c>
      <c r="H32" s="16">
        <f>E8*I32</f>
        <v>1194600</v>
      </c>
      <c r="I32" s="17">
        <v>0.3</v>
      </c>
    </row>
    <row r="33" spans="7:9" ht="15">
      <c r="G33" s="12" t="s">
        <v>23</v>
      </c>
      <c r="H33" s="16">
        <f>SUM(H31:H32)</f>
        <v>3982000</v>
      </c>
      <c r="I33" s="17">
        <f>SUM(I31:I32)</f>
        <v>1</v>
      </c>
    </row>
    <row r="35" spans="1:5" ht="43.2">
      <c r="A35" s="32" t="s">
        <v>38</v>
      </c>
      <c r="B35" s="32" t="s">
        <v>39</v>
      </c>
      <c r="C35" s="32" t="s">
        <v>40</v>
      </c>
      <c r="D35" s="33" t="s">
        <v>41</v>
      </c>
      <c r="E35" s="33" t="s">
        <v>42</v>
      </c>
    </row>
    <row r="36" spans="1:5" ht="15">
      <c r="A36" s="14">
        <v>2022</v>
      </c>
      <c r="B36" s="34">
        <f>H32</f>
        <v>1194600</v>
      </c>
      <c r="C36" s="16">
        <f>$B$28/$B$30</f>
        <v>149325</v>
      </c>
      <c r="D36" s="16">
        <f>B36*$B$29</f>
        <v>71676</v>
      </c>
      <c r="E36" s="16">
        <f>C36+D36</f>
        <v>221001</v>
      </c>
    </row>
    <row r="37" spans="1:5" ht="15">
      <c r="A37" s="14">
        <v>2023</v>
      </c>
      <c r="B37" s="16">
        <f>B36-C36</f>
        <v>1045275</v>
      </c>
      <c r="C37" s="16">
        <f aca="true" t="shared" si="3" ref="C37:C43">$B$28/$B$30</f>
        <v>149325</v>
      </c>
      <c r="D37" s="16">
        <f aca="true" t="shared" si="4" ref="D37:D43">B37*$B$29</f>
        <v>62716.5</v>
      </c>
      <c r="E37" s="16">
        <f aca="true" t="shared" si="5" ref="E37:E43">C37+D37</f>
        <v>212041.5</v>
      </c>
    </row>
    <row r="38" spans="1:5" ht="15">
      <c r="A38" s="14">
        <v>2024</v>
      </c>
      <c r="B38" s="16">
        <f aca="true" t="shared" si="6" ref="B38:B43">B37-C37</f>
        <v>895950</v>
      </c>
      <c r="C38" s="16">
        <f t="shared" si="3"/>
        <v>149325</v>
      </c>
      <c r="D38" s="16">
        <f t="shared" si="4"/>
        <v>53757</v>
      </c>
      <c r="E38" s="16">
        <f t="shared" si="5"/>
        <v>203082</v>
      </c>
    </row>
    <row r="39" spans="1:5" ht="15">
      <c r="A39" s="14">
        <v>2025</v>
      </c>
      <c r="B39" s="16">
        <f t="shared" si="6"/>
        <v>746625</v>
      </c>
      <c r="C39" s="16">
        <f t="shared" si="3"/>
        <v>149325</v>
      </c>
      <c r="D39" s="16">
        <f t="shared" si="4"/>
        <v>44797.5</v>
      </c>
      <c r="E39" s="16">
        <f t="shared" si="5"/>
        <v>194122.5</v>
      </c>
    </row>
    <row r="40" spans="1:5" ht="15">
      <c r="A40" s="14">
        <v>2026</v>
      </c>
      <c r="B40" s="16">
        <f t="shared" si="6"/>
        <v>597300</v>
      </c>
      <c r="C40" s="16">
        <f t="shared" si="3"/>
        <v>149325</v>
      </c>
      <c r="D40" s="16">
        <f t="shared" si="4"/>
        <v>35838</v>
      </c>
      <c r="E40" s="16">
        <f t="shared" si="5"/>
        <v>185163</v>
      </c>
    </row>
    <row r="41" spans="1:5" ht="15">
      <c r="A41" s="14">
        <v>2027</v>
      </c>
      <c r="B41" s="16">
        <f t="shared" si="6"/>
        <v>447975</v>
      </c>
      <c r="C41" s="16">
        <f t="shared" si="3"/>
        <v>149325</v>
      </c>
      <c r="D41" s="16">
        <f t="shared" si="4"/>
        <v>26878.5</v>
      </c>
      <c r="E41" s="16">
        <f t="shared" si="5"/>
        <v>176203.5</v>
      </c>
    </row>
    <row r="42" spans="1:5" ht="15">
      <c r="A42" s="14">
        <v>2028</v>
      </c>
      <c r="B42" s="16">
        <f t="shared" si="6"/>
        <v>298650</v>
      </c>
      <c r="C42" s="16">
        <f t="shared" si="3"/>
        <v>149325</v>
      </c>
      <c r="D42" s="16">
        <f t="shared" si="4"/>
        <v>17919</v>
      </c>
      <c r="E42" s="16">
        <f t="shared" si="5"/>
        <v>167244</v>
      </c>
    </row>
    <row r="43" spans="1:5" ht="15">
      <c r="A43" s="14">
        <v>2029</v>
      </c>
      <c r="B43" s="16">
        <f t="shared" si="6"/>
        <v>149325</v>
      </c>
      <c r="C43" s="16">
        <f t="shared" si="3"/>
        <v>149325</v>
      </c>
      <c r="D43" s="16">
        <f t="shared" si="4"/>
        <v>8959.5</v>
      </c>
      <c r="E43" s="16">
        <f t="shared" si="5"/>
        <v>158284.5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Zuzia Golinowska</dc:creator>
  <cp:keywords/>
  <dc:description/>
  <cp:lastModifiedBy>Zuzia Golinowska</cp:lastModifiedBy>
  <dcterms:created xsi:type="dcterms:W3CDTF">2022-04-12T08:40:41Z</dcterms:created>
  <dcterms:modified xsi:type="dcterms:W3CDTF">2022-04-12T09:18:39Z</dcterms:modified>
  <cp:category/>
  <cp:version/>
  <cp:contentType/>
  <cp:contentStatus/>
</cp:coreProperties>
</file>