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66925"/>
  <bookViews>
    <workbookView xWindow="65428" yWindow="65428" windowWidth="23256" windowHeight="12456" firstSheet="1" activeTab="1"/>
  </bookViews>
  <sheets>
    <sheet name="Dane" sheetId="1" r:id="rId1"/>
    <sheet name="Polska" sheetId="2" r:id="rId2"/>
    <sheet name="woj. lubuskie" sheetId="3" r:id="rId3"/>
    <sheet name="woj. śląskie" sheetId="5" r:id="rId4"/>
    <sheet name="Dane 2" sheetId="7" r:id="rId5"/>
    <sheet name="pracujący według sektorów" sheetId="6" r:id="rId6"/>
    <sheet name="pracujący według sektorów lubus" sheetId="9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<sst xmlns="http://schemas.openxmlformats.org/spreadsheetml/2006/main" count="231" uniqueCount="72">
  <si>
    <t>Nazwa</t>
  </si>
  <si>
    <t>ogółem</t>
  </si>
  <si>
    <t>wartość liczbowa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</si>
  <si>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</si>
  <si>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</si>
  <si>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</si>
  <si>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</si>
  <si>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</si>
  <si>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</si>
  <si>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</si>
  <si>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</si>
  <si>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</si>
  <si>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</si>
  <si>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</si>
  <si>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</si>
  <si>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</si>
  <si>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</si>
  <si>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</si>
  <si>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</si>
  <si>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[tys. osób]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</si>
  <si>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</si>
  <si>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</si>
  <si>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</si>
  <si>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</si>
  <si>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</si>
  <si>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</si>
  <si>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</si>
  <si>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</si>
  <si>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</si>
  <si>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</si>
  <si>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</si>
  <si>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</si>
  <si>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</si>
  <si>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</si>
  <si>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</si>
  <si>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</si>
  <si>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</si>
  <si>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∑</t>
  </si>
  <si>
    <t>Lata</t>
  </si>
  <si>
    <r>
      <t>x</t>
    </r>
    <r>
      <rPr>
        <sz val="11"/>
        <color theme="1"/>
        <rFont val="Calibri"/>
        <family val="2"/>
      </rPr>
      <t>₁</t>
    </r>
  </si>
  <si>
    <r>
      <t>y</t>
    </r>
    <r>
      <rPr>
        <sz val="11"/>
        <color theme="1"/>
        <rFont val="Calibri"/>
        <family val="2"/>
      </rPr>
      <t>₁</t>
    </r>
  </si>
  <si>
    <t>x₁*y₁</t>
  </si>
  <si>
    <r>
      <t>y</t>
    </r>
    <r>
      <rPr>
        <sz val="11"/>
        <color theme="1"/>
        <rFont val="Calibri"/>
        <family val="2"/>
      </rPr>
      <t>ⁱ=ax+b</t>
    </r>
  </si>
  <si>
    <t>x₁²</t>
  </si>
  <si>
    <t>a=</t>
  </si>
  <si>
    <t>n=</t>
  </si>
  <si>
    <t>b=</t>
  </si>
  <si>
    <t>spr.b</t>
  </si>
  <si>
    <t>na podstawie funkcji z excela:</t>
  </si>
  <si>
    <t>y=ax+b</t>
  </si>
  <si>
    <t>prognozowane:</t>
  </si>
  <si>
    <t>LATA</t>
  </si>
  <si>
    <t>Ogółem</t>
  </si>
  <si>
    <t>Przemysł</t>
  </si>
  <si>
    <t>Usługi</t>
  </si>
  <si>
    <t>Rolnictwo</t>
  </si>
  <si>
    <t>rolnictwo</t>
  </si>
  <si>
    <t>przemysł</t>
  </si>
  <si>
    <t>usługi</t>
  </si>
  <si>
    <t xml:space="preserve"> </t>
  </si>
  <si>
    <r>
      <t>x</t>
    </r>
    <r>
      <rPr>
        <b/>
        <sz val="12"/>
        <color theme="1"/>
        <rFont val="Calibri"/>
        <family val="2"/>
      </rPr>
      <t>₁</t>
    </r>
  </si>
  <si>
    <r>
      <t>y</t>
    </r>
    <r>
      <rPr>
        <b/>
        <sz val="12"/>
        <color theme="1"/>
        <rFont val="Calibri"/>
        <family val="2"/>
      </rPr>
      <t>₁</t>
    </r>
  </si>
  <si>
    <r>
      <t>y</t>
    </r>
    <r>
      <rPr>
        <b/>
        <sz val="12"/>
        <color theme="1"/>
        <rFont val="Calibri"/>
        <family val="2"/>
      </rPr>
      <t>ⁱ=ax+b</t>
    </r>
  </si>
  <si>
    <r>
      <t>y</t>
    </r>
    <r>
      <rPr>
        <sz val="11"/>
        <color theme="1"/>
        <rFont val="Calibri"/>
        <family val="2"/>
      </rPr>
      <t>₁= ax+b</t>
    </r>
  </si>
  <si>
    <t xml:space="preserve"> 2</t>
  </si>
  <si>
    <t xml:space="preserve"> 3</t>
  </si>
  <si>
    <t>xi</t>
  </si>
  <si>
    <t>yi= ax+b</t>
  </si>
  <si>
    <t>yi</t>
  </si>
  <si>
    <t>xi²</t>
  </si>
  <si>
    <t>xi*yi</t>
  </si>
  <si>
    <t>Struktura pracujących wg sektorów ekonomicznych w Polsce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</si>
</sst>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0%"/>
    <numFmt numFmtId="178" formatCode="0%"/>
    <numFmt numFmtId="179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9" fillId="2" borderId="1">
      <alignment horizontal="left" vertical="center" wrapText="1"/>
      <protection/>
    </xf>
  </cellStyleXfs>
  <cellXfs count="39">
    <xf numFmtId="0" fontId="0" fillId="0" borderId="0" xfId="0"/>
    <xf numFmtId="0" fontId="0" fillId="3" borderId="1" xfId="0" applyFill="1" applyBorder="1" applyAlignment="1">
      <alignment horizontal="left" vertical="center" wrapText="1"/>
    </xf>
    <xf numFmtId="3" fontId="3" fillId="0" borderId="0" xfId="0" applyNumberFormat="1" applyFont="1"/>
    <xf numFmtId="0" fontId="4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Border="1"/>
    <xf numFmtId="3" fontId="3" fillId="0" borderId="0" xfId="0" applyNumberFormat="1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2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3" borderId="5" xfId="0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Kolumna" xfId="22"/>
  </cellStyles>
  <dxfs count="37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numFmt numFmtId="178" formatCode="0%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rgb="FF000000"/>
        <condense val="0"/>
        <extend val="0"/>
      </font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0.00%"/>
      <alignment horizontal="center" vertical="center" textRotation="0" wrapText="1" shrinkToFit="1" readingOrder="0"/>
    </dxf>
    <dxf>
      <numFmt numFmtId="178" formatCode="0%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</font>
      <alignment horizontal="center" vertical="center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9" formatCode="#,##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u val="none"/>
        <strike val="0"/>
        <sz val="12"/>
        <name val="Calibri"/>
        <family val="2"/>
        <color theme="1"/>
      </font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9" formatCode="#,##0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b/>
        <u val="none"/>
        <strike val="0"/>
        <sz val="12"/>
        <name val="Calibri"/>
        <family val="2"/>
        <color theme="1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Tendencja rozwojowa Polski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Polska!$A$1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44450" cap="rnd" cmpd="sng">
                <a:solidFill>
                  <a:srgbClr val="C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(Polska!$A$3:$A$18,Polska!$J$3:$J$7)</c:f>
              <c:numCache/>
            </c:numRef>
          </c:cat>
          <c:val>
            <c:numRef>
              <c:f>(Polska!$C$3:$C$18,Polska!$L$3:$L$7)</c:f>
              <c:numCache/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398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Tendencja liczby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pracujących w Polsce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Polska!$A$1</c:f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47625" cap="rnd">
                <a:solidFill>
                  <a:srgbClr val="00206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(Polska!$A$3:$A$18,Polska!$J$3:$J$7)</c:f>
              <c:numCache/>
            </c:numRef>
          </c:cat>
          <c:val>
            <c:numRef>
              <c:f>(Polska!$C$3:$C$18,Polska!$L$3:$L$7)</c:f>
              <c:numCache/>
            </c:numRef>
          </c:val>
          <c:smooth val="0"/>
        </c:ser>
        <c:axId val="55575148"/>
        <c:axId val="30414285"/>
      </c:lineChart>
      <c:catAx>
        <c:axId val="5557514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14285"/>
        <c:crosses val="autoZero"/>
        <c:auto val="1"/>
        <c:lblOffset val="100"/>
        <c:noMultiLvlLbl val="1"/>
      </c:catAx>
      <c:valAx>
        <c:axId val="30414285"/>
        <c:scaling>
          <c:orientation val="minMax"/>
          <c:max val="17500"/>
          <c:min val="14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751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Tendencja rozwojowa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województwa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lubuskiego</a:t>
            </a:r>
          </a:p>
        </c:rich>
      </c:tx>
      <c:layout>
        <c:manualLayout>
          <c:xMode val="edge"/>
          <c:yMode val="edge"/>
          <c:x val="0.15075"/>
          <c:y val="0.046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'woj. lubuskie'!$A$1:$B$1</c:f>
            </c:strRef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4925" cap="rnd">
                <a:solidFill>
                  <a:srgbClr val="00206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('woj. lubuskie'!$A$3:$A$18,'woj. lubuskie'!$J$3:$J$7)</c:f>
              <c:numCache/>
            </c:numRef>
          </c:cat>
          <c:val>
            <c:numRef>
              <c:f>('woj. lubuskie'!$C$3:$C$18,'woj. lubuskie'!$L$3:$L$7)</c:f>
              <c:numCache/>
            </c:numRef>
          </c:val>
          <c:smooth val="0"/>
        </c:ser>
        <c:axId val="5293110"/>
        <c:axId val="47637991"/>
      </c:lineChart>
      <c:catAx>
        <c:axId val="529311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637991"/>
        <c:crosses val="autoZero"/>
        <c:auto val="1"/>
        <c:lblOffset val="100"/>
        <c:noMultiLvlLbl val="1"/>
      </c:catAx>
      <c:valAx>
        <c:axId val="476379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31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Tendencja rozwojowa województwa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lubuskiego</a:t>
            </a:r>
          </a:p>
        </c:rich>
      </c:tx>
      <c:layout>
        <c:manualLayout>
          <c:xMode val="edge"/>
          <c:yMode val="edge"/>
          <c:x val="0.15075"/>
          <c:y val="0.046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'woj. lubuskie'!$A$1:$B$1</c:f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44450" cap="rnd" cmpd="sng">
                <a:solidFill>
                  <a:srgbClr val="C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('woj. lubuskie'!$A$3:$A$18,'woj. lubuskie'!$J$3:$J$7)</c:f>
              <c:numCache/>
            </c:numRef>
          </c:cat>
          <c:val>
            <c:numRef>
              <c:f>('woj. lubuskie'!$C$3:$C$18,'woj. lubuskie'!$L$3:$L$7)</c:f>
              <c:numCache/>
            </c:numRef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887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Tendencja rozwojowa województwa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śląskiego</a:t>
            </a:r>
          </a:p>
        </c:rich>
      </c:tx>
      <c:layout>
        <c:manualLayout>
          <c:xMode val="edge"/>
          <c:yMode val="edge"/>
          <c:x val="0.27975"/>
          <c:y val="0.046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'woj. śląskie'!$A$1:$B$1</c:f>
              <c:strCache>
                <c:ptCount val="1"/>
                <c:pt idx="0">
                  <c:v>Lata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44450" cap="rnd" cmpd="sng">
                <a:solidFill>
                  <a:srgbClr val="C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('woj. śląskie'!$A$3:$A$18,'woj. śląskie'!$J$3:$J$7)</c:f>
              <c:numCache/>
            </c:numRef>
          </c:cat>
          <c:val>
            <c:numRef>
              <c:f>('woj. śląskie'!$C$3:$C$18,'woj. śląskie'!$L$3:$L$7)</c:f>
              <c:numCache/>
            </c:numRef>
          </c:val>
          <c:smooth val="0"/>
        </c:ser>
        <c:axId val="32812842"/>
        <c:axId val="26880123"/>
      </c:lineChart>
      <c:catAx>
        <c:axId val="3281284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128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Tendencja rozwojowa województwa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lubuskiego</a:t>
            </a:r>
          </a:p>
        </c:rich>
      </c:tx>
      <c:layout>
        <c:manualLayout>
          <c:xMode val="edge"/>
          <c:yMode val="edge"/>
          <c:x val="0.15075"/>
          <c:y val="0.046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'woj. śląskie'!$A$1:$B$1</c:f>
              <c:strCache>
                <c:ptCount val="1"/>
                <c:pt idx="0">
                  <c:v>Lata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44450" cap="rnd" cmpd="sng">
                <a:solidFill>
                  <a:srgbClr val="C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.18125"/>
                  <c:y val="-0.3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cat>
            <c:numRef>
              <c:f>('woj. śląskie'!$A$3:$A$18,'woj. śląskie'!$J$3:$J$7)</c:f>
              <c:numCache/>
            </c:numRef>
          </c:cat>
          <c:val>
            <c:numRef>
              <c:f>('woj. śląskie'!$C$3:$C$18,'woj. śląskie'!$L$3:$L$7)</c:f>
              <c:numCache/>
            </c:numRef>
          </c:val>
        </c:ser>
        <c:axId val="40594516"/>
        <c:axId val="29806325"/>
      </c:barChart>
      <c:catAx>
        <c:axId val="40594516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945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Struktura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pracujących w Polsce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'pracujący według sektorów'!$C$2</c:f>
              <c:strCache>
                <c:ptCount val="1"/>
                <c:pt idx="0">
                  <c:v>Rolnictwo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sektorów'!$A$3:$A$18</c:f>
              <c:numCache/>
            </c:numRef>
          </c:cat>
          <c:val>
            <c:numRef>
              <c:f>'pracujący według sektorów'!$C$3:$C$18</c:f>
              <c:numCache/>
            </c:numRef>
          </c:val>
        </c:ser>
        <c:ser>
          <c:idx val="1"/>
          <c:order val="1"/>
          <c:tx>
            <c:strRef>
              <c:f>'pracujący według sektorów'!$D$2</c:f>
              <c:strCache>
                <c:ptCount val="1"/>
                <c:pt idx="0">
                  <c:v>Przemysł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sektorów'!$A$3:$A$18</c:f>
              <c:numCache/>
            </c:numRef>
          </c:cat>
          <c:val>
            <c:numRef>
              <c:f>'pracujący według sektorów'!$D$3:$D$18</c:f>
              <c:numCache/>
            </c:numRef>
          </c:val>
        </c:ser>
        <c:ser>
          <c:idx val="2"/>
          <c:order val="2"/>
          <c:tx>
            <c:strRef>
              <c:f>'pracujący według sektorów'!$E$2</c:f>
              <c:strCache>
                <c:ptCount val="1"/>
                <c:pt idx="0">
                  <c:v>Usługi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sektorów'!$A$3:$A$18</c:f>
              <c:numCache/>
            </c:numRef>
          </c:cat>
          <c:val>
            <c:numRef>
              <c:f>'pracujący według sektorów'!$E$3:$E$18</c:f>
              <c:numCache/>
            </c:numRef>
          </c:val>
        </c:ser>
        <c:overlap val="10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930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Struktura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 pracujących w województwie lubuskim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'pracujący według sektorów lubus'!$C$2</c:f>
              <c:strCache>
                <c:ptCount val="1"/>
                <c:pt idx="0">
                  <c:v>Rolnictwo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 lubus'!$A$3:$A$18</c:f>
              <c:numCache/>
            </c:numRef>
          </c:cat>
          <c:val>
            <c:numRef>
              <c:f>'pracujący według sektorów lubus'!$C$3:$C$18</c:f>
              <c:numCache/>
            </c:numRef>
          </c:val>
        </c:ser>
        <c:ser>
          <c:idx val="1"/>
          <c:order val="1"/>
          <c:tx>
            <c:strRef>
              <c:f>'pracujący według sektorów lubus'!$D$2</c:f>
              <c:strCache>
                <c:ptCount val="1"/>
                <c:pt idx="0">
                  <c:v>Przemysł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 lubus'!$A$3:$A$18</c:f>
              <c:numCache/>
            </c:numRef>
          </c:cat>
          <c:val>
            <c:numRef>
              <c:f>'pracujący według sektorów lubus'!$D$3:$D$18</c:f>
              <c:numCache/>
            </c:numRef>
          </c:val>
        </c:ser>
        <c:ser>
          <c:idx val="2"/>
          <c:order val="2"/>
          <c:tx>
            <c:strRef>
              <c:f>'pracujący według sektorów lubus'!$E$2</c:f>
              <c:strCache>
                <c:ptCount val="1"/>
                <c:pt idx="0">
                  <c:v>Usługi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'pracujący według sektorów lubus'!$A$3:$A$18</c:f>
              <c:numCache/>
            </c:numRef>
          </c:cat>
          <c:val>
            <c:numRef>
              <c:f>'pracujący według sektorów lubus'!$E$3:$E$18</c:f>
              <c:numCache/>
            </c:numRef>
          </c:val>
        </c:ser>
        <c:overlap val="10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6479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25</xdr:row>
      <xdr:rowOff>76200</xdr:rowOff>
    </xdr:from>
    <xdr:to>
      <xdr:col>17</xdr:col>
      <xdr:colOff>514350</xdr:colOff>
      <xdr:row>38</xdr:row>
      <xdr:rowOff>171450</xdr:rowOff>
    </xdr:to>
    <xdr:graphicFrame macro="">
      <xdr:nvGraphicFramePr>
        <xdr:cNvPr id="3" name="Wykres 2"/>
        <xdr:cNvGraphicFramePr/>
      </xdr:nvGraphicFramePr>
      <xdr:xfrm>
        <a:off x="4848225" y="4838700"/>
        <a:ext cx="62960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704850</xdr:colOff>
      <xdr:row>10</xdr:row>
      <xdr:rowOff>0</xdr:rowOff>
    </xdr:from>
    <xdr:to>
      <xdr:col>21</xdr:col>
      <xdr:colOff>514350</xdr:colOff>
      <xdr:row>25</xdr:row>
      <xdr:rowOff>19050</xdr:rowOff>
    </xdr:to>
    <xdr:graphicFrame macro="">
      <xdr:nvGraphicFramePr>
        <xdr:cNvPr id="6" name="Wykres 5"/>
        <xdr:cNvGraphicFramePr/>
      </xdr:nvGraphicFramePr>
      <xdr:xfrm>
        <a:off x="5629275" y="1905000"/>
        <a:ext cx="79533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6</xdr:row>
      <xdr:rowOff>142875</xdr:rowOff>
    </xdr:from>
    <xdr:to>
      <xdr:col>19</xdr:col>
      <xdr:colOff>276225</xdr:colOff>
      <xdr:row>21</xdr:row>
      <xdr:rowOff>66675</xdr:rowOff>
    </xdr:to>
    <xdr:graphicFrame macro="">
      <xdr:nvGraphicFramePr>
        <xdr:cNvPr id="2" name="Wykres 1"/>
        <xdr:cNvGraphicFramePr/>
      </xdr:nvGraphicFramePr>
      <xdr:xfrm>
        <a:off x="6838950" y="1285875"/>
        <a:ext cx="5476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24</xdr:row>
      <xdr:rowOff>19050</xdr:rowOff>
    </xdr:from>
    <xdr:to>
      <xdr:col>17</xdr:col>
      <xdr:colOff>190500</xdr:colOff>
      <xdr:row>40</xdr:row>
      <xdr:rowOff>123825</xdr:rowOff>
    </xdr:to>
    <xdr:graphicFrame macro="">
      <xdr:nvGraphicFramePr>
        <xdr:cNvPr id="3" name="Wykres 2"/>
        <xdr:cNvGraphicFramePr/>
      </xdr:nvGraphicFramePr>
      <xdr:xfrm>
        <a:off x="4819650" y="4591050"/>
        <a:ext cx="6191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161925</xdr:rowOff>
    </xdr:from>
    <xdr:to>
      <xdr:col>20</xdr:col>
      <xdr:colOff>0</xdr:colOff>
      <xdr:row>24</xdr:row>
      <xdr:rowOff>76200</xdr:rowOff>
    </xdr:to>
    <xdr:graphicFrame macro="">
      <xdr:nvGraphicFramePr>
        <xdr:cNvPr id="2" name="Wykres 1"/>
        <xdr:cNvGraphicFramePr/>
      </xdr:nvGraphicFramePr>
      <xdr:xfrm>
        <a:off x="4857750" y="1495425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25</xdr:row>
      <xdr:rowOff>19050</xdr:rowOff>
    </xdr:from>
    <xdr:to>
      <xdr:col>17</xdr:col>
      <xdr:colOff>190500</xdr:colOff>
      <xdr:row>41</xdr:row>
      <xdr:rowOff>123825</xdr:rowOff>
    </xdr:to>
    <xdr:graphicFrame macro="">
      <xdr:nvGraphicFramePr>
        <xdr:cNvPr id="3" name="Wykres 2"/>
        <xdr:cNvGraphicFramePr/>
      </xdr:nvGraphicFramePr>
      <xdr:xfrm>
        <a:off x="4819650" y="4781550"/>
        <a:ext cx="57531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18</xdr:row>
      <xdr:rowOff>47625</xdr:rowOff>
    </xdr:from>
    <xdr:to>
      <xdr:col>7</xdr:col>
      <xdr:colOff>104775</xdr:colOff>
      <xdr:row>33</xdr:row>
      <xdr:rowOff>47625</xdr:rowOff>
    </xdr:to>
    <xdr:graphicFrame macro="">
      <xdr:nvGraphicFramePr>
        <xdr:cNvPr id="2" name="Wykres 1"/>
        <xdr:cNvGraphicFramePr/>
      </xdr:nvGraphicFramePr>
      <xdr:xfrm>
        <a:off x="400050" y="3476625"/>
        <a:ext cx="44767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18</xdr:row>
      <xdr:rowOff>47625</xdr:rowOff>
    </xdr:from>
    <xdr:to>
      <xdr:col>7</xdr:col>
      <xdr:colOff>104775</xdr:colOff>
      <xdr:row>33</xdr:row>
      <xdr:rowOff>47625</xdr:rowOff>
    </xdr:to>
    <xdr:graphicFrame macro="">
      <xdr:nvGraphicFramePr>
        <xdr:cNvPr id="2" name="Wykres 1"/>
        <xdr:cNvGraphicFramePr/>
      </xdr:nvGraphicFramePr>
      <xdr:xfrm>
        <a:off x="400050" y="3476625"/>
        <a:ext cx="44767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A2:G19" totalsRowCount="1" headerRowDxfId="36" dataDxfId="35">
  <autoFilter ref="A2:G18"/>
  <tableColumns count="7">
    <tableColumn id="1" name="Lata" dataDxfId="34" totalsRowLabel="∑" totalsRowDxfId="33"/>
    <tableColumn id="2" name="x₁" dataDxfId="32" totalsRowFunction="custom">
      <totalsRowFormula>SUM(B1:B18)</totalsRowFormula>
    </tableColumn>
    <tableColumn id="3" name="y₁" dataDxfId="31" totalsRowFunction="custom">
      <totalsRowFormula>SUM(C1:C18)</totalsRowFormula>
    </tableColumn>
    <tableColumn id="4" name="x₁²" dataDxfId="30" totalsRowFunction="custom">
      <calculatedColumnFormula>B3^2</calculatedColumnFormula>
      <totalsRowFormula>SUM(D1:D18)</totalsRowFormula>
    </tableColumn>
    <tableColumn id="5" name="x₁*y₁" dataDxfId="29" totalsRowFunction="custom">
      <calculatedColumnFormula>B3*C3</calculatedColumnFormula>
      <totalsRowFormula>SUM(E1:E18)</totalsRowFormula>
    </tableColumn>
    <tableColumn id="6" name="yⁱ=ax+b" dataDxfId="28"/>
    <tableColumn id="7" name="spr.b" dataDxfId="27" totalsRowFunction="custom">
      <calculatedColumnFormula>C3-(B$24*B3)</calculatedColumnFormula>
      <totalsRowFormula>C19-(B$24*B19)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J2:O7" totalsRowShown="0">
  <autoFilter ref="J2:O7"/>
  <tableColumns count="6">
    <tableColumn id="1" name="prognozowane:"/>
    <tableColumn id="2" name="x₁"/>
    <tableColumn id="3" name="y₁= ax+b">
      <calculatedColumnFormula>B$24*K3+B$25</calculatedColumnFormula>
    </tableColumn>
    <tableColumn id="4" name=" "/>
    <tableColumn id="5" name=" 2"/>
    <tableColumn id="6" name=" 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2:E19" totalsRowCount="1" headerRowDxfId="26" dataDxfId="25" totalsRowDxfId="24">
  <autoFilter ref="A2:E18"/>
  <tableColumns count="5">
    <tableColumn id="1" name="Lata" dataDxfId="23" totalsRowLabel="∑" totalsRowDxfId="22"/>
    <tableColumn id="2" name="xi" dataDxfId="21" totalsRowFunction="custom" totalsRowDxfId="20">
      <totalsRowFormula>SUM(B3:B18)</totalsRowFormula>
    </tableColumn>
    <tableColumn id="3" name="yi" dataDxfId="19" totalsRowFunction="custom" totalsRowDxfId="18">
      <totalsRowFormula>SUM(C3:C18)</totalsRowFormula>
    </tableColumn>
    <tableColumn id="4" name="xi²" dataDxfId="17" totalsRowFunction="custom" totalsRowDxfId="16">
      <totalsRowFormula>SUM(D3:D18)</totalsRowFormula>
    </tableColumn>
    <tableColumn id="5" name="xi*yi" dataDxfId="15" totalsRowFunction="custom" totalsRowDxfId="14">
      <totalsRowFormula>SUM(E3:E18)</totalsRow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J2:L11" totalsRowShown="0">
  <autoFilter ref="J2:L11"/>
  <tableColumns count="3">
    <tableColumn id="1" name="prognozowane:"/>
    <tableColumn id="2" name="xi"/>
    <tableColumn id="3" name="yi= ax+b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A2:E18" totalsRowShown="0" headerRowDxfId="13" dataDxfId="12">
  <autoFilter ref="A2:E18"/>
  <tableColumns count="5">
    <tableColumn id="1" name="LATA" dataDxfId="11"/>
    <tableColumn id="2" name="Ogółem" dataDxfId="10"/>
    <tableColumn id="3" name="Rolnictwo" dataDxfId="9">
      <calculatedColumnFormula>K3/J3</calculatedColumnFormula>
    </tableColumn>
    <tableColumn id="4" name="Przemysł" dataDxfId="8">
      <calculatedColumnFormula>L3/J3</calculatedColumnFormula>
    </tableColumn>
    <tableColumn id="5" name="Usługi" dataDxfId="7">
      <calculatedColumnFormula>M3/J3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ela79" displayName="Tabela79" ref="A2:E18" totalsRowShown="0" headerRowDxfId="6" dataDxfId="5">
  <autoFilter ref="A2:E18"/>
  <tableColumns count="5">
    <tableColumn id="1" name="LATA" dataDxfId="4"/>
    <tableColumn id="2" name="Ogółem" dataDxfId="3">
      <calculatedColumnFormula>Tabela79[[#This Row],[Rolnictwo]]+Tabela79[[#This Row],[Przemysł]]+Tabela79[[#This Row],[Usługi]]</calculatedColumnFormula>
    </tableColumn>
    <tableColumn id="3" name="Rolnictwo" dataDxfId="2">
      <calculatedColumnFormula>K4/J4</calculatedColumnFormula>
    </tableColumn>
    <tableColumn id="4" name="Przemysł" dataDxfId="1">
      <calculatedColumnFormula>L4/J4</calculatedColumnFormula>
    </tableColumn>
    <tableColumn id="5" name="Usługi" dataDxfId="0">
      <calculatedColumnFormula>M4/J4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B531-5D58-445E-BE44-77DB0DE52125}">
  <dimension ref="A1:Q22"/>
  <sheetViews>
    <sheetView workbookViewId="0" topLeftCell="A1">
      <selection activeCell="B18" sqref="B18:Q18"/>
    </sheetView>
  </sheetViews>
  <sheetFormatPr defaultColWidth="9.140625" defaultRowHeight="15"/>
  <cols>
    <col min="1" max="1" width="10.7109375" style="0" customWidth="1"/>
  </cols>
  <sheetData>
    <row r="1" spans="1:17" ht="15">
      <c r="A1" s="30" t="s">
        <v>0</v>
      </c>
      <c r="B1" s="33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ht="15">
      <c r="A2" s="31"/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>
      <c r="A3" s="31"/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5">
      <c r="A4" s="3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ht="28.8">
      <c r="A5" s="32"/>
      <c r="B5" s="1" t="s">
        <v>19</v>
      </c>
      <c r="C5" s="1" t="s">
        <v>19</v>
      </c>
      <c r="D5" s="1" t="s">
        <v>19</v>
      </c>
      <c r="E5" s="1" t="s">
        <v>19</v>
      </c>
      <c r="F5" s="1" t="s">
        <v>19</v>
      </c>
      <c r="G5" s="1" t="s">
        <v>19</v>
      </c>
      <c r="H5" s="1" t="s">
        <v>19</v>
      </c>
      <c r="I5" s="1" t="s">
        <v>19</v>
      </c>
      <c r="J5" s="1" t="s">
        <v>19</v>
      </c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" t="s">
        <v>19</v>
      </c>
      <c r="Q5" s="1" t="s">
        <v>19</v>
      </c>
    </row>
    <row r="6" spans="1:17" ht="15">
      <c r="A6" t="s">
        <v>20</v>
      </c>
      <c r="B6" s="2">
        <v>14116</v>
      </c>
      <c r="C6" s="2">
        <v>14594</v>
      </c>
      <c r="D6" s="2">
        <v>15241</v>
      </c>
      <c r="E6" s="2">
        <v>15800</v>
      </c>
      <c r="F6" s="2">
        <v>15868</v>
      </c>
      <c r="G6" s="2">
        <v>15473</v>
      </c>
      <c r="H6" s="2">
        <v>15562</v>
      </c>
      <c r="I6" s="2">
        <v>15591</v>
      </c>
      <c r="J6" s="2">
        <v>15568</v>
      </c>
      <c r="K6" s="2">
        <v>15862</v>
      </c>
      <c r="L6" s="2">
        <v>16084</v>
      </c>
      <c r="M6" s="2">
        <v>16197</v>
      </c>
      <c r="N6" s="2">
        <v>16423</v>
      </c>
      <c r="O6" s="2">
        <v>16484</v>
      </c>
      <c r="P6" s="2">
        <v>16461</v>
      </c>
      <c r="Q6" s="2">
        <v>16442</v>
      </c>
    </row>
    <row r="7" spans="1:17" ht="15">
      <c r="A7" t="s">
        <v>21</v>
      </c>
      <c r="B7" s="2">
        <v>1004</v>
      </c>
      <c r="C7" s="2">
        <v>1100</v>
      </c>
      <c r="D7" s="2">
        <v>1140</v>
      </c>
      <c r="E7" s="2">
        <v>1148</v>
      </c>
      <c r="F7" s="2">
        <v>1144</v>
      </c>
      <c r="G7" s="2">
        <v>1134</v>
      </c>
      <c r="H7" s="2">
        <v>1096</v>
      </c>
      <c r="I7" s="2">
        <v>1088</v>
      </c>
      <c r="J7" s="2">
        <v>1056</v>
      </c>
      <c r="K7" s="2">
        <v>1094</v>
      </c>
      <c r="L7" s="2">
        <v>1132</v>
      </c>
      <c r="M7" s="2">
        <v>1237</v>
      </c>
      <c r="N7" s="2">
        <v>1234</v>
      </c>
      <c r="O7" s="2">
        <v>1241</v>
      </c>
      <c r="P7" s="2">
        <v>1257</v>
      </c>
      <c r="Q7" s="2">
        <v>1253</v>
      </c>
    </row>
    <row r="8" spans="1:17" ht="15">
      <c r="A8" t="s">
        <v>22</v>
      </c>
      <c r="B8" s="2">
        <v>741</v>
      </c>
      <c r="C8" s="2">
        <v>727</v>
      </c>
      <c r="D8" s="2">
        <v>741</v>
      </c>
      <c r="E8" s="2">
        <v>733</v>
      </c>
      <c r="F8" s="2">
        <v>829</v>
      </c>
      <c r="G8" s="2">
        <v>779</v>
      </c>
      <c r="H8" s="2">
        <v>762</v>
      </c>
      <c r="I8" s="2">
        <v>791</v>
      </c>
      <c r="J8" s="2">
        <v>761</v>
      </c>
      <c r="K8" s="2">
        <v>781</v>
      </c>
      <c r="L8" s="2">
        <v>843</v>
      </c>
      <c r="M8" s="2">
        <v>852</v>
      </c>
      <c r="N8" s="2">
        <v>862</v>
      </c>
      <c r="O8" s="2">
        <v>872</v>
      </c>
      <c r="P8" s="2">
        <v>872</v>
      </c>
      <c r="Q8" s="2">
        <v>870</v>
      </c>
    </row>
    <row r="9" spans="1:17" ht="15">
      <c r="A9" t="s">
        <v>23</v>
      </c>
      <c r="B9" s="2">
        <v>931</v>
      </c>
      <c r="C9" s="2">
        <v>915</v>
      </c>
      <c r="D9" s="2">
        <v>972</v>
      </c>
      <c r="E9" s="2">
        <v>985</v>
      </c>
      <c r="F9" s="2">
        <v>982</v>
      </c>
      <c r="G9" s="2">
        <v>986</v>
      </c>
      <c r="H9" s="2">
        <v>970</v>
      </c>
      <c r="I9" s="2">
        <v>947</v>
      </c>
      <c r="J9" s="2">
        <v>958</v>
      </c>
      <c r="K9" s="2">
        <v>988</v>
      </c>
      <c r="L9" s="2">
        <v>1026</v>
      </c>
      <c r="M9" s="2">
        <v>866</v>
      </c>
      <c r="N9" s="2">
        <v>867</v>
      </c>
      <c r="O9" s="2">
        <v>875</v>
      </c>
      <c r="P9" s="2">
        <v>863</v>
      </c>
      <c r="Q9" s="2">
        <v>860</v>
      </c>
    </row>
    <row r="10" spans="1:17" ht="15">
      <c r="A10" t="s">
        <v>24</v>
      </c>
      <c r="B10" s="2">
        <v>398</v>
      </c>
      <c r="C10" s="2">
        <v>419</v>
      </c>
      <c r="D10" s="2">
        <v>437</v>
      </c>
      <c r="E10" s="2">
        <v>416</v>
      </c>
      <c r="F10" s="2">
        <v>407</v>
      </c>
      <c r="G10" s="2">
        <v>427</v>
      </c>
      <c r="H10" s="2">
        <v>420</v>
      </c>
      <c r="I10" s="2">
        <v>406</v>
      </c>
      <c r="J10" s="2">
        <v>405</v>
      </c>
      <c r="K10" s="2">
        <v>403</v>
      </c>
      <c r="L10" s="2">
        <v>413</v>
      </c>
      <c r="M10" s="2">
        <v>427</v>
      </c>
      <c r="N10" s="2">
        <v>429</v>
      </c>
      <c r="O10" s="2">
        <v>425</v>
      </c>
      <c r="P10" s="2">
        <v>426</v>
      </c>
      <c r="Q10" s="2">
        <v>424</v>
      </c>
    </row>
    <row r="11" spans="1:17" ht="15">
      <c r="A11" t="s">
        <v>25</v>
      </c>
      <c r="B11" s="2">
        <v>1114</v>
      </c>
      <c r="C11" s="2">
        <v>1129</v>
      </c>
      <c r="D11" s="2">
        <v>1241</v>
      </c>
      <c r="E11" s="2">
        <v>1332</v>
      </c>
      <c r="F11" s="2">
        <v>1277</v>
      </c>
      <c r="G11" s="2">
        <v>1218</v>
      </c>
      <c r="H11" s="2">
        <v>1230</v>
      </c>
      <c r="I11" s="2">
        <v>1193</v>
      </c>
      <c r="J11" s="2">
        <v>1248</v>
      </c>
      <c r="K11" s="2">
        <v>1277</v>
      </c>
      <c r="L11" s="2">
        <v>1238</v>
      </c>
      <c r="M11" s="2">
        <v>1103</v>
      </c>
      <c r="N11" s="2">
        <v>1122</v>
      </c>
      <c r="O11" s="2">
        <v>1121</v>
      </c>
      <c r="P11" s="2">
        <v>1090</v>
      </c>
      <c r="Q11" s="2">
        <v>1103</v>
      </c>
    </row>
    <row r="12" spans="1:17" ht="15">
      <c r="A12" t="s">
        <v>26</v>
      </c>
      <c r="B12" s="2">
        <v>1245</v>
      </c>
      <c r="C12" s="2">
        <v>1307</v>
      </c>
      <c r="D12" s="2">
        <v>1276</v>
      </c>
      <c r="E12" s="2">
        <v>1322</v>
      </c>
      <c r="F12" s="2">
        <v>1297</v>
      </c>
      <c r="G12" s="2">
        <v>1260</v>
      </c>
      <c r="H12" s="2">
        <v>1290</v>
      </c>
      <c r="I12" s="2">
        <v>1298</v>
      </c>
      <c r="J12" s="2">
        <v>1315</v>
      </c>
      <c r="K12" s="2">
        <v>1317</v>
      </c>
      <c r="L12" s="2">
        <v>1270</v>
      </c>
      <c r="M12" s="2">
        <v>1407</v>
      </c>
      <c r="N12" s="2">
        <v>1426</v>
      </c>
      <c r="O12" s="2">
        <v>1438</v>
      </c>
      <c r="P12" s="2">
        <v>1445</v>
      </c>
      <c r="Q12" s="2">
        <v>1460</v>
      </c>
    </row>
    <row r="13" spans="1:17" ht="15">
      <c r="A13" t="s">
        <v>27</v>
      </c>
      <c r="B13" s="2">
        <v>1979</v>
      </c>
      <c r="C13" s="2">
        <v>2144</v>
      </c>
      <c r="D13" s="2">
        <v>2290</v>
      </c>
      <c r="E13" s="2">
        <v>2479</v>
      </c>
      <c r="F13" s="2">
        <v>2479</v>
      </c>
      <c r="G13" s="2">
        <v>2327</v>
      </c>
      <c r="H13" s="2">
        <v>2406</v>
      </c>
      <c r="I13" s="2">
        <v>2450</v>
      </c>
      <c r="J13" s="2">
        <v>2408</v>
      </c>
      <c r="K13" s="2">
        <v>2621</v>
      </c>
      <c r="L13" s="2">
        <v>2734</v>
      </c>
      <c r="M13" s="2">
        <v>2457</v>
      </c>
      <c r="N13" s="2">
        <v>2487</v>
      </c>
      <c r="O13" s="2">
        <v>2523</v>
      </c>
      <c r="P13" s="2">
        <v>2538</v>
      </c>
      <c r="Q13" s="2">
        <v>2528</v>
      </c>
    </row>
    <row r="14" spans="1:17" ht="15">
      <c r="A14" t="s">
        <v>28</v>
      </c>
      <c r="B14" s="2">
        <v>351</v>
      </c>
      <c r="C14" s="2">
        <v>356</v>
      </c>
      <c r="D14" s="2">
        <v>365</v>
      </c>
      <c r="E14" s="2">
        <v>385</v>
      </c>
      <c r="F14" s="2">
        <v>386</v>
      </c>
      <c r="G14" s="2">
        <v>362</v>
      </c>
      <c r="H14" s="2">
        <v>359</v>
      </c>
      <c r="I14" s="2">
        <v>361</v>
      </c>
      <c r="J14" s="2">
        <v>346</v>
      </c>
      <c r="K14" s="2">
        <v>367</v>
      </c>
      <c r="L14" s="2">
        <v>391</v>
      </c>
      <c r="M14" s="2">
        <v>396</v>
      </c>
      <c r="N14" s="2">
        <v>403</v>
      </c>
      <c r="O14" s="2">
        <v>403</v>
      </c>
      <c r="P14" s="2">
        <v>391</v>
      </c>
      <c r="Q14" s="2">
        <v>388</v>
      </c>
    </row>
    <row r="15" spans="1:17" ht="15">
      <c r="A15" t="s">
        <v>29</v>
      </c>
      <c r="B15" s="2">
        <v>748</v>
      </c>
      <c r="C15" s="2">
        <v>783</v>
      </c>
      <c r="D15" s="2">
        <v>825</v>
      </c>
      <c r="E15" s="2">
        <v>873</v>
      </c>
      <c r="F15" s="2">
        <v>887</v>
      </c>
      <c r="G15" s="2">
        <v>835</v>
      </c>
      <c r="H15" s="2">
        <v>824</v>
      </c>
      <c r="I15" s="2">
        <v>807</v>
      </c>
      <c r="J15" s="2">
        <v>800</v>
      </c>
      <c r="K15" s="2">
        <v>777</v>
      </c>
      <c r="L15" s="2">
        <v>797</v>
      </c>
      <c r="M15" s="2">
        <v>831</v>
      </c>
      <c r="N15" s="2">
        <v>848</v>
      </c>
      <c r="O15" s="2">
        <v>837</v>
      </c>
      <c r="P15" s="2">
        <v>832</v>
      </c>
      <c r="Q15" s="2">
        <v>837</v>
      </c>
    </row>
    <row r="16" spans="1:17" ht="15">
      <c r="A16" t="s">
        <v>30</v>
      </c>
      <c r="B16" s="2">
        <v>430</v>
      </c>
      <c r="C16" s="2">
        <v>421</v>
      </c>
      <c r="D16" s="2">
        <v>454</v>
      </c>
      <c r="E16" s="2">
        <v>497</v>
      </c>
      <c r="F16" s="2">
        <v>496</v>
      </c>
      <c r="G16" s="2">
        <v>473</v>
      </c>
      <c r="H16" s="2">
        <v>475</v>
      </c>
      <c r="I16" s="2">
        <v>459</v>
      </c>
      <c r="J16" s="2">
        <v>453</v>
      </c>
      <c r="K16" s="2">
        <v>467</v>
      </c>
      <c r="L16" s="2">
        <v>482</v>
      </c>
      <c r="M16" s="2">
        <v>481</v>
      </c>
      <c r="N16" s="2">
        <v>482</v>
      </c>
      <c r="O16" s="2">
        <v>487</v>
      </c>
      <c r="P16" s="2">
        <v>483</v>
      </c>
      <c r="Q16" s="2">
        <v>481</v>
      </c>
    </row>
    <row r="17" spans="1:17" ht="15">
      <c r="A17" t="s">
        <v>31</v>
      </c>
      <c r="B17" s="2">
        <v>694</v>
      </c>
      <c r="C17" s="2">
        <v>703</v>
      </c>
      <c r="D17" s="2">
        <v>764</v>
      </c>
      <c r="E17" s="2">
        <v>795</v>
      </c>
      <c r="F17" s="2">
        <v>789</v>
      </c>
      <c r="G17" s="2">
        <v>805</v>
      </c>
      <c r="H17" s="2">
        <v>797</v>
      </c>
      <c r="I17" s="2">
        <v>859</v>
      </c>
      <c r="J17" s="2">
        <v>894</v>
      </c>
      <c r="K17" s="2">
        <v>902</v>
      </c>
      <c r="L17" s="2">
        <v>995</v>
      </c>
      <c r="M17" s="2">
        <v>986</v>
      </c>
      <c r="N17" s="2">
        <v>1008</v>
      </c>
      <c r="O17" s="2">
        <v>1009</v>
      </c>
      <c r="P17" s="2">
        <v>1031</v>
      </c>
      <c r="Q17" s="2">
        <v>1024</v>
      </c>
    </row>
    <row r="18" spans="1:17" ht="15">
      <c r="A18" t="s">
        <v>32</v>
      </c>
      <c r="B18" s="2">
        <v>1666</v>
      </c>
      <c r="C18" s="2">
        <v>1704</v>
      </c>
      <c r="D18" s="2">
        <v>1765</v>
      </c>
      <c r="E18" s="2">
        <v>1821</v>
      </c>
      <c r="F18" s="2">
        <v>1856</v>
      </c>
      <c r="G18" s="2">
        <v>1799</v>
      </c>
      <c r="H18" s="2">
        <v>1903</v>
      </c>
      <c r="I18" s="2">
        <v>1908</v>
      </c>
      <c r="J18" s="2">
        <v>1903</v>
      </c>
      <c r="K18" s="2">
        <v>1854</v>
      </c>
      <c r="L18" s="2">
        <v>1761</v>
      </c>
      <c r="M18" s="2">
        <v>1868</v>
      </c>
      <c r="N18" s="2">
        <v>1886</v>
      </c>
      <c r="O18" s="2">
        <v>1873</v>
      </c>
      <c r="P18" s="2">
        <v>1865</v>
      </c>
      <c r="Q18" s="2">
        <v>1846</v>
      </c>
    </row>
    <row r="19" spans="1:17" ht="15">
      <c r="A19" t="s">
        <v>33</v>
      </c>
      <c r="B19" s="2">
        <v>508</v>
      </c>
      <c r="C19" s="2">
        <v>542</v>
      </c>
      <c r="D19" s="2">
        <v>579</v>
      </c>
      <c r="E19" s="2">
        <v>590</v>
      </c>
      <c r="F19" s="2">
        <v>583</v>
      </c>
      <c r="G19" s="2">
        <v>609</v>
      </c>
      <c r="H19" s="2">
        <v>602</v>
      </c>
      <c r="I19" s="2">
        <v>584</v>
      </c>
      <c r="J19" s="2">
        <v>554</v>
      </c>
      <c r="K19" s="2">
        <v>579</v>
      </c>
      <c r="L19" s="2">
        <v>588</v>
      </c>
      <c r="M19" s="2">
        <v>513</v>
      </c>
      <c r="N19" s="2">
        <v>519</v>
      </c>
      <c r="O19" s="2">
        <v>507</v>
      </c>
      <c r="P19" s="2">
        <v>515</v>
      </c>
      <c r="Q19" s="2">
        <v>524</v>
      </c>
    </row>
    <row r="20" spans="1:17" ht="15">
      <c r="A20" t="s">
        <v>34</v>
      </c>
      <c r="B20" s="2">
        <v>483</v>
      </c>
      <c r="C20" s="2">
        <v>509</v>
      </c>
      <c r="D20" s="2">
        <v>538</v>
      </c>
      <c r="E20" s="2">
        <v>559</v>
      </c>
      <c r="F20" s="2">
        <v>563</v>
      </c>
      <c r="G20" s="2">
        <v>549</v>
      </c>
      <c r="H20" s="2">
        <v>521</v>
      </c>
      <c r="I20" s="2">
        <v>506</v>
      </c>
      <c r="J20" s="2">
        <v>529</v>
      </c>
      <c r="K20" s="2">
        <v>527</v>
      </c>
      <c r="L20" s="2">
        <v>556</v>
      </c>
      <c r="M20" s="2">
        <v>547</v>
      </c>
      <c r="N20" s="2">
        <v>558</v>
      </c>
      <c r="O20" s="2">
        <v>555</v>
      </c>
      <c r="P20" s="2">
        <v>558</v>
      </c>
      <c r="Q20" s="2">
        <v>565</v>
      </c>
    </row>
    <row r="21" spans="1:17" ht="15">
      <c r="A21" t="s">
        <v>35</v>
      </c>
      <c r="B21" s="2">
        <v>1274</v>
      </c>
      <c r="C21" s="2">
        <v>1295</v>
      </c>
      <c r="D21" s="2">
        <v>1312</v>
      </c>
      <c r="E21" s="2">
        <v>1298</v>
      </c>
      <c r="F21" s="2">
        <v>1296</v>
      </c>
      <c r="G21" s="2">
        <v>1346</v>
      </c>
      <c r="H21" s="2">
        <v>1363</v>
      </c>
      <c r="I21" s="2">
        <v>1373</v>
      </c>
      <c r="J21" s="2">
        <v>1366</v>
      </c>
      <c r="K21" s="2">
        <v>1331</v>
      </c>
      <c r="L21" s="2">
        <v>1304</v>
      </c>
      <c r="M21" s="2">
        <v>1553</v>
      </c>
      <c r="N21" s="2">
        <v>1602</v>
      </c>
      <c r="O21" s="2">
        <v>1609</v>
      </c>
      <c r="P21" s="2">
        <v>1602</v>
      </c>
      <c r="Q21" s="2">
        <v>1582</v>
      </c>
    </row>
    <row r="22" spans="1:17" ht="15">
      <c r="A22" t="s">
        <v>36</v>
      </c>
      <c r="B22" s="2">
        <v>551</v>
      </c>
      <c r="C22" s="2">
        <v>542</v>
      </c>
      <c r="D22" s="2">
        <v>542</v>
      </c>
      <c r="E22" s="2">
        <v>566</v>
      </c>
      <c r="F22" s="2">
        <v>598</v>
      </c>
      <c r="G22" s="2">
        <v>564</v>
      </c>
      <c r="H22" s="2">
        <v>546</v>
      </c>
      <c r="I22" s="2">
        <v>562</v>
      </c>
      <c r="J22" s="2">
        <v>572</v>
      </c>
      <c r="K22" s="2">
        <v>574</v>
      </c>
      <c r="L22" s="2">
        <v>555</v>
      </c>
      <c r="M22" s="2">
        <v>673</v>
      </c>
      <c r="N22" s="2">
        <v>690</v>
      </c>
      <c r="O22" s="2">
        <v>707</v>
      </c>
      <c r="P22" s="2">
        <v>694</v>
      </c>
      <c r="Q22" s="2">
        <v>696</v>
      </c>
    </row>
  </sheetData>
  <mergeCells count="4">
    <mergeCell ref="A1:A5"/>
    <mergeCell ref="B1:Q1"/>
    <mergeCell ref="B2:Q2"/>
    <mergeCell ref="B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7F71-E28C-4DBF-9967-E8881BF5E528}">
  <dimension ref="A1:O51"/>
  <sheetViews>
    <sheetView tabSelected="1" workbookViewId="0" topLeftCell="A1">
      <selection activeCell="N3" sqref="N3"/>
    </sheetView>
  </sheetViews>
  <sheetFormatPr defaultColWidth="9.140625" defaultRowHeight="15"/>
  <cols>
    <col min="1" max="1" width="9.57421875" style="0" customWidth="1"/>
    <col min="5" max="5" width="9.421875" style="0" bestFit="1" customWidth="1"/>
    <col min="6" max="6" width="9.7109375" style="0" hidden="1" customWidth="1"/>
    <col min="10" max="10" width="15.57421875" style="0" customWidth="1"/>
    <col min="12" max="12" width="9.57421875" style="0" customWidth="1"/>
    <col min="13" max="15" width="11.00390625" style="0" customWidth="1"/>
  </cols>
  <sheetData>
    <row r="1" spans="1:12" ht="15">
      <c r="A1" s="36"/>
      <c r="B1" s="36"/>
      <c r="J1" s="37"/>
      <c r="K1" s="37"/>
      <c r="L1" s="37"/>
    </row>
    <row r="2" spans="1:15" ht="15.6">
      <c r="A2" s="22" t="s">
        <v>38</v>
      </c>
      <c r="B2" s="22" t="s">
        <v>60</v>
      </c>
      <c r="C2" s="22" t="s">
        <v>61</v>
      </c>
      <c r="D2" s="24" t="s">
        <v>43</v>
      </c>
      <c r="E2" s="22" t="s">
        <v>41</v>
      </c>
      <c r="F2" s="22" t="s">
        <v>62</v>
      </c>
      <c r="G2" s="22" t="s">
        <v>47</v>
      </c>
      <c r="J2" t="s">
        <v>50</v>
      </c>
      <c r="K2" t="s">
        <v>39</v>
      </c>
      <c r="L2" t="s">
        <v>63</v>
      </c>
      <c r="M2" s="3" t="s">
        <v>59</v>
      </c>
      <c r="N2" t="s">
        <v>64</v>
      </c>
      <c r="O2" t="s">
        <v>65</v>
      </c>
    </row>
    <row r="3" spans="1:14" ht="15">
      <c r="A3" s="18">
        <v>2005</v>
      </c>
      <c r="B3" s="18">
        <v>1</v>
      </c>
      <c r="C3" s="23">
        <v>14116</v>
      </c>
      <c r="D3" s="18">
        <f>B3^2</f>
        <v>1</v>
      </c>
      <c r="E3" s="18">
        <f>B3*C3</f>
        <v>14116</v>
      </c>
      <c r="F3" s="18">
        <f>B24*B3+B25</f>
        <v>14801.448529411764</v>
      </c>
      <c r="G3" s="18">
        <f aca="true" t="shared" si="0" ref="G3:G19">C3-(B$24*B3)</f>
        <v>13991.476470588235</v>
      </c>
      <c r="J3">
        <v>2021</v>
      </c>
      <c r="K3">
        <v>17</v>
      </c>
      <c r="L3">
        <f>B$24*K3+B$25</f>
        <v>16793.825</v>
      </c>
      <c r="N3" s="2"/>
    </row>
    <row r="4" spans="1:14" ht="15">
      <c r="A4" s="18">
        <v>2006</v>
      </c>
      <c r="B4" s="18">
        <v>2</v>
      </c>
      <c r="C4" s="23">
        <v>14594</v>
      </c>
      <c r="D4" s="18">
        <f aca="true" t="shared" si="1" ref="D4:D18">B4^2</f>
        <v>4</v>
      </c>
      <c r="E4" s="18">
        <f aca="true" t="shared" si="2" ref="E4:E18">B4*C4</f>
        <v>29188</v>
      </c>
      <c r="F4" s="18"/>
      <c r="G4" s="18">
        <f t="shared" si="0"/>
        <v>14344.95294117647</v>
      </c>
      <c r="J4">
        <v>2022</v>
      </c>
      <c r="K4">
        <v>18</v>
      </c>
      <c r="L4">
        <f>B$24*K4+B$25</f>
        <v>16918.348529411764</v>
      </c>
      <c r="N4" s="2"/>
    </row>
    <row r="5" spans="1:15" ht="15">
      <c r="A5" s="18">
        <v>2007</v>
      </c>
      <c r="B5" s="18">
        <v>3</v>
      </c>
      <c r="C5" s="23">
        <v>15241</v>
      </c>
      <c r="D5" s="18">
        <f t="shared" si="1"/>
        <v>9</v>
      </c>
      <c r="E5" s="18">
        <f t="shared" si="2"/>
        <v>45723</v>
      </c>
      <c r="F5" s="18"/>
      <c r="G5" s="18">
        <f t="shared" si="0"/>
        <v>14867.429411764706</v>
      </c>
      <c r="J5">
        <v>2023</v>
      </c>
      <c r="K5">
        <v>19</v>
      </c>
      <c r="L5">
        <f>B$24*K5+B$25</f>
        <v>17042.87205882353</v>
      </c>
      <c r="N5" t="s">
        <v>45</v>
      </c>
      <c r="O5">
        <v>16</v>
      </c>
    </row>
    <row r="6" spans="1:15" ht="15">
      <c r="A6" s="18">
        <v>2008</v>
      </c>
      <c r="B6" s="18">
        <v>4</v>
      </c>
      <c r="C6" s="23">
        <v>15800</v>
      </c>
      <c r="D6" s="18">
        <f t="shared" si="1"/>
        <v>16</v>
      </c>
      <c r="E6" s="18">
        <f t="shared" si="2"/>
        <v>63200</v>
      </c>
      <c r="F6" s="18"/>
      <c r="G6" s="18">
        <f t="shared" si="0"/>
        <v>15301.905882352941</v>
      </c>
      <c r="J6">
        <v>2024</v>
      </c>
      <c r="K6">
        <v>20</v>
      </c>
      <c r="L6">
        <f>B$24*K6+B$25</f>
        <v>17167.395588235293</v>
      </c>
      <c r="N6" t="s">
        <v>44</v>
      </c>
      <c r="O6">
        <v>124.52352941176471</v>
      </c>
    </row>
    <row r="7" spans="1:15" ht="15">
      <c r="A7" s="18">
        <v>2009</v>
      </c>
      <c r="B7" s="18">
        <v>5</v>
      </c>
      <c r="C7" s="23">
        <v>15868</v>
      </c>
      <c r="D7" s="18">
        <f t="shared" si="1"/>
        <v>25</v>
      </c>
      <c r="E7" s="18">
        <f t="shared" si="2"/>
        <v>79340</v>
      </c>
      <c r="F7" s="18"/>
      <c r="G7" s="18">
        <f t="shared" si="0"/>
        <v>15245.382352941177</v>
      </c>
      <c r="J7">
        <v>2025</v>
      </c>
      <c r="K7">
        <v>21</v>
      </c>
      <c r="L7">
        <f>B$24*K7+B$25</f>
        <v>17291.91911764706</v>
      </c>
      <c r="N7" t="s">
        <v>46</v>
      </c>
      <c r="O7">
        <v>14676.925</v>
      </c>
    </row>
    <row r="8" spans="1:14" ht="15">
      <c r="A8" s="18">
        <v>2010</v>
      </c>
      <c r="B8" s="18">
        <v>6</v>
      </c>
      <c r="C8" s="23">
        <v>15473</v>
      </c>
      <c r="D8" s="18">
        <f t="shared" si="1"/>
        <v>36</v>
      </c>
      <c r="E8" s="18">
        <f t="shared" si="2"/>
        <v>92838</v>
      </c>
      <c r="F8" s="18"/>
      <c r="G8" s="18">
        <f t="shared" si="0"/>
        <v>14725.858823529412</v>
      </c>
      <c r="N8" s="2"/>
    </row>
    <row r="9" spans="1:14" ht="15">
      <c r="A9" s="18">
        <v>2011</v>
      </c>
      <c r="B9" s="18">
        <v>7</v>
      </c>
      <c r="C9" s="23">
        <v>15562</v>
      </c>
      <c r="D9" s="18">
        <f t="shared" si="1"/>
        <v>49</v>
      </c>
      <c r="E9" s="18">
        <f t="shared" si="2"/>
        <v>108934</v>
      </c>
      <c r="F9" s="18"/>
      <c r="G9" s="18">
        <f t="shared" si="0"/>
        <v>14690.335294117647</v>
      </c>
      <c r="N9" s="2"/>
    </row>
    <row r="10" spans="1:14" ht="15">
      <c r="A10" s="18">
        <v>2012</v>
      </c>
      <c r="B10" s="18">
        <v>8</v>
      </c>
      <c r="C10" s="23">
        <v>15591</v>
      </c>
      <c r="D10" s="18">
        <f t="shared" si="1"/>
        <v>64</v>
      </c>
      <c r="E10" s="18">
        <f t="shared" si="2"/>
        <v>124728</v>
      </c>
      <c r="F10" s="18"/>
      <c r="G10" s="18">
        <f t="shared" si="0"/>
        <v>14594.811764705883</v>
      </c>
      <c r="N10" s="2"/>
    </row>
    <row r="11" spans="1:14" ht="15">
      <c r="A11" s="18">
        <v>2013</v>
      </c>
      <c r="B11" s="18">
        <v>9</v>
      </c>
      <c r="C11" s="23">
        <v>15568</v>
      </c>
      <c r="D11" s="18">
        <f t="shared" si="1"/>
        <v>81</v>
      </c>
      <c r="E11" s="18">
        <f t="shared" si="2"/>
        <v>140112</v>
      </c>
      <c r="F11" s="18"/>
      <c r="G11" s="18">
        <f t="shared" si="0"/>
        <v>14447.288235294118</v>
      </c>
      <c r="N11" s="2"/>
    </row>
    <row r="12" spans="1:14" ht="15">
      <c r="A12" s="18">
        <v>2014</v>
      </c>
      <c r="B12" s="18">
        <v>10</v>
      </c>
      <c r="C12" s="23">
        <v>15862</v>
      </c>
      <c r="D12" s="18">
        <f t="shared" si="1"/>
        <v>100</v>
      </c>
      <c r="E12" s="18">
        <f t="shared" si="2"/>
        <v>158620</v>
      </c>
      <c r="F12" s="18"/>
      <c r="G12" s="18">
        <f t="shared" si="0"/>
        <v>14616.764705882353</v>
      </c>
      <c r="N12" s="2"/>
    </row>
    <row r="13" spans="1:14" ht="15">
      <c r="A13" s="18">
        <v>2015</v>
      </c>
      <c r="B13" s="18">
        <v>11</v>
      </c>
      <c r="C13" s="23">
        <v>16084</v>
      </c>
      <c r="D13" s="18">
        <f t="shared" si="1"/>
        <v>121</v>
      </c>
      <c r="E13" s="18">
        <f t="shared" si="2"/>
        <v>176924</v>
      </c>
      <c r="F13" s="18"/>
      <c r="G13" s="18">
        <f t="shared" si="0"/>
        <v>14714.241176470588</v>
      </c>
      <c r="N13" s="2"/>
    </row>
    <row r="14" spans="1:14" ht="15">
      <c r="A14" s="18">
        <v>2016</v>
      </c>
      <c r="B14" s="18">
        <v>12</v>
      </c>
      <c r="C14" s="23">
        <v>16197</v>
      </c>
      <c r="D14" s="18">
        <f t="shared" si="1"/>
        <v>144</v>
      </c>
      <c r="E14" s="18">
        <f t="shared" si="2"/>
        <v>194364</v>
      </c>
      <c r="F14" s="18"/>
      <c r="G14" s="18">
        <f t="shared" si="0"/>
        <v>14702.717647058824</v>
      </c>
      <c r="N14" s="2"/>
    </row>
    <row r="15" spans="1:14" ht="15">
      <c r="A15" s="18">
        <v>2017</v>
      </c>
      <c r="B15" s="18">
        <v>13</v>
      </c>
      <c r="C15" s="23">
        <v>16423</v>
      </c>
      <c r="D15" s="18">
        <f t="shared" si="1"/>
        <v>169</v>
      </c>
      <c r="E15" s="18">
        <f t="shared" si="2"/>
        <v>213499</v>
      </c>
      <c r="F15" s="18"/>
      <c r="G15" s="18">
        <f t="shared" si="0"/>
        <v>14804.19411764706</v>
      </c>
      <c r="N15" s="2"/>
    </row>
    <row r="16" spans="1:14" ht="15">
      <c r="A16" s="18">
        <v>2018</v>
      </c>
      <c r="B16" s="18">
        <v>14</v>
      </c>
      <c r="C16" s="23">
        <v>16484</v>
      </c>
      <c r="D16" s="18">
        <f t="shared" si="1"/>
        <v>196</v>
      </c>
      <c r="E16" s="18">
        <f t="shared" si="2"/>
        <v>230776</v>
      </c>
      <c r="F16" s="18"/>
      <c r="G16" s="18">
        <f t="shared" si="0"/>
        <v>14740.670588235294</v>
      </c>
      <c r="N16" s="2"/>
    </row>
    <row r="17" spans="1:14" ht="15">
      <c r="A17" s="18">
        <v>2019</v>
      </c>
      <c r="B17" s="18">
        <v>15</v>
      </c>
      <c r="C17" s="23">
        <v>16461</v>
      </c>
      <c r="D17" s="18">
        <f t="shared" si="1"/>
        <v>225</v>
      </c>
      <c r="E17" s="18">
        <f t="shared" si="2"/>
        <v>246915</v>
      </c>
      <c r="F17" s="18"/>
      <c r="G17" s="18">
        <f t="shared" si="0"/>
        <v>14593.14705882353</v>
      </c>
      <c r="N17" s="2"/>
    </row>
    <row r="18" spans="1:14" ht="15">
      <c r="A18" s="18">
        <v>2020</v>
      </c>
      <c r="B18" s="18">
        <v>16</v>
      </c>
      <c r="C18" s="23">
        <v>16442</v>
      </c>
      <c r="D18" s="18">
        <f t="shared" si="1"/>
        <v>256</v>
      </c>
      <c r="E18" s="18">
        <f t="shared" si="2"/>
        <v>263072</v>
      </c>
      <c r="F18" s="18"/>
      <c r="G18" s="18">
        <f t="shared" si="0"/>
        <v>14449.623529411765</v>
      </c>
      <c r="N18" s="2"/>
    </row>
    <row r="19" spans="1:14" ht="15">
      <c r="A19" s="5" t="s">
        <v>37</v>
      </c>
      <c r="B19">
        <f>SUM(B1:B18)</f>
        <v>136</v>
      </c>
      <c r="C19">
        <f aca="true" t="shared" si="3" ref="C19:E19">SUM(C1:C18)</f>
        <v>251766</v>
      </c>
      <c r="D19">
        <f t="shared" si="3"/>
        <v>1496</v>
      </c>
      <c r="E19">
        <f t="shared" si="3"/>
        <v>2182349</v>
      </c>
      <c r="G19">
        <f t="shared" si="0"/>
        <v>234830.8</v>
      </c>
      <c r="N19" s="2"/>
    </row>
    <row r="20" spans="1:7" ht="15">
      <c r="A20" s="18"/>
      <c r="B20" s="18"/>
      <c r="C20" s="23"/>
      <c r="D20" s="18"/>
      <c r="E20" s="18"/>
      <c r="F20" s="18"/>
      <c r="G20" s="18"/>
    </row>
    <row r="21" spans="1:7" ht="15">
      <c r="A21" s="5" t="s">
        <v>37</v>
      </c>
      <c r="B21">
        <f>SUM(B3:B18)</f>
        <v>136</v>
      </c>
      <c r="C21">
        <f>SUM(C3:C18)</f>
        <v>251766</v>
      </c>
      <c r="D21">
        <f>SUM(D3:D18)</f>
        <v>1496</v>
      </c>
      <c r="E21">
        <f>SUM(E3:E18)</f>
        <v>2182349</v>
      </c>
      <c r="G21">
        <f>C21-(B$24*B21)</f>
        <v>234830.8</v>
      </c>
    </row>
    <row r="23" spans="1:2" ht="15">
      <c r="A23" s="6" t="s">
        <v>45</v>
      </c>
      <c r="B23" s="7">
        <v>16</v>
      </c>
    </row>
    <row r="24" spans="1:4" ht="15">
      <c r="A24" s="6" t="s">
        <v>44</v>
      </c>
      <c r="B24" s="8">
        <f>(B23*E21-B21*C21)/(B23*D21-(B21^2))</f>
        <v>124.52352941176471</v>
      </c>
      <c r="D24" t="s">
        <v>49</v>
      </c>
    </row>
    <row r="25" spans="1:2" ht="15">
      <c r="A25" s="6" t="s">
        <v>46</v>
      </c>
      <c r="B25">
        <f>(D21*C21-B21*E21)/(B23*D21-(B21^2))</f>
        <v>14676.925</v>
      </c>
    </row>
    <row r="26" ht="15">
      <c r="A26" s="6"/>
    </row>
    <row r="27" spans="1:5" ht="15">
      <c r="A27" s="37" t="s">
        <v>48</v>
      </c>
      <c r="B27" s="37"/>
      <c r="C27" s="37"/>
      <c r="D27" s="37"/>
      <c r="E27" s="37"/>
    </row>
    <row r="28" spans="1:2" ht="15">
      <c r="A28" s="36" t="s">
        <v>38</v>
      </c>
      <c r="B28" s="36"/>
    </row>
    <row r="29" spans="2:7" ht="15">
      <c r="B29" t="s">
        <v>39</v>
      </c>
      <c r="C29" t="s">
        <v>40</v>
      </c>
      <c r="D29" s="3" t="s">
        <v>43</v>
      </c>
      <c r="E29" t="s">
        <v>41</v>
      </c>
      <c r="G29" t="s">
        <v>42</v>
      </c>
    </row>
    <row r="30" spans="1:5" ht="15">
      <c r="A30">
        <v>2005</v>
      </c>
      <c r="B30">
        <v>1</v>
      </c>
      <c r="C30" s="2">
        <v>14116</v>
      </c>
      <c r="D30">
        <f>POWER(B30,2)</f>
        <v>1</v>
      </c>
      <c r="E30">
        <f>B30*C30</f>
        <v>14116</v>
      </c>
    </row>
    <row r="31" spans="1:5" ht="15">
      <c r="A31">
        <v>2006</v>
      </c>
      <c r="B31">
        <v>2</v>
      </c>
      <c r="C31" s="2">
        <v>14594</v>
      </c>
      <c r="D31">
        <f aca="true" t="shared" si="4" ref="D31:D50">POWER(B31,2)</f>
        <v>4</v>
      </c>
      <c r="E31">
        <f aca="true" t="shared" si="5" ref="E31:E50">B31*C31</f>
        <v>29188</v>
      </c>
    </row>
    <row r="32" spans="1:5" ht="15">
      <c r="A32">
        <v>2007</v>
      </c>
      <c r="B32">
        <v>3</v>
      </c>
      <c r="C32" s="2">
        <v>15241</v>
      </c>
      <c r="D32">
        <f t="shared" si="4"/>
        <v>9</v>
      </c>
      <c r="E32">
        <f t="shared" si="5"/>
        <v>45723</v>
      </c>
    </row>
    <row r="33" spans="1:5" ht="15">
      <c r="A33">
        <v>2008</v>
      </c>
      <c r="B33">
        <v>4</v>
      </c>
      <c r="C33" s="2">
        <v>15800</v>
      </c>
      <c r="D33">
        <f t="shared" si="4"/>
        <v>16</v>
      </c>
      <c r="E33">
        <f t="shared" si="5"/>
        <v>63200</v>
      </c>
    </row>
    <row r="34" spans="1:5" ht="15">
      <c r="A34">
        <v>2009</v>
      </c>
      <c r="B34">
        <v>5</v>
      </c>
      <c r="C34" s="2">
        <v>15868</v>
      </c>
      <c r="D34">
        <f t="shared" si="4"/>
        <v>25</v>
      </c>
      <c r="E34">
        <f t="shared" si="5"/>
        <v>79340</v>
      </c>
    </row>
    <row r="35" spans="1:5" ht="15">
      <c r="A35">
        <v>2010</v>
      </c>
      <c r="B35">
        <v>6</v>
      </c>
      <c r="C35" s="2">
        <v>15473</v>
      </c>
      <c r="D35">
        <f t="shared" si="4"/>
        <v>36</v>
      </c>
      <c r="E35">
        <f t="shared" si="5"/>
        <v>92838</v>
      </c>
    </row>
    <row r="36" spans="1:5" ht="15">
      <c r="A36">
        <v>2011</v>
      </c>
      <c r="B36">
        <v>7</v>
      </c>
      <c r="C36" s="2">
        <v>15562</v>
      </c>
      <c r="D36">
        <f t="shared" si="4"/>
        <v>49</v>
      </c>
      <c r="E36">
        <f t="shared" si="5"/>
        <v>108934</v>
      </c>
    </row>
    <row r="37" spans="1:5" ht="15">
      <c r="A37">
        <v>2012</v>
      </c>
      <c r="B37">
        <v>8</v>
      </c>
      <c r="C37" s="2">
        <v>15591</v>
      </c>
      <c r="D37">
        <f t="shared" si="4"/>
        <v>64</v>
      </c>
      <c r="E37">
        <f t="shared" si="5"/>
        <v>124728</v>
      </c>
    </row>
    <row r="38" spans="1:5" ht="15">
      <c r="A38">
        <v>2013</v>
      </c>
      <c r="B38">
        <v>9</v>
      </c>
      <c r="C38" s="2">
        <v>15568</v>
      </c>
      <c r="D38">
        <f t="shared" si="4"/>
        <v>81</v>
      </c>
      <c r="E38">
        <f t="shared" si="5"/>
        <v>140112</v>
      </c>
    </row>
    <row r="39" spans="1:5" ht="15">
      <c r="A39">
        <v>2014</v>
      </c>
      <c r="B39">
        <v>10</v>
      </c>
      <c r="C39" s="2">
        <v>15862</v>
      </c>
      <c r="D39">
        <f t="shared" si="4"/>
        <v>100</v>
      </c>
      <c r="E39">
        <f t="shared" si="5"/>
        <v>158620</v>
      </c>
    </row>
    <row r="40" spans="1:5" ht="15">
      <c r="A40">
        <v>2015</v>
      </c>
      <c r="B40">
        <v>11</v>
      </c>
      <c r="C40" s="2">
        <v>16084</v>
      </c>
      <c r="D40">
        <f t="shared" si="4"/>
        <v>121</v>
      </c>
      <c r="E40">
        <f t="shared" si="5"/>
        <v>176924</v>
      </c>
    </row>
    <row r="41" spans="1:5" ht="15">
      <c r="A41">
        <v>2016</v>
      </c>
      <c r="B41">
        <v>12</v>
      </c>
      <c r="C41" s="2">
        <v>16197</v>
      </c>
      <c r="D41">
        <f t="shared" si="4"/>
        <v>144</v>
      </c>
      <c r="E41">
        <f t="shared" si="5"/>
        <v>194364</v>
      </c>
    </row>
    <row r="42" spans="1:5" ht="15">
      <c r="A42">
        <v>2017</v>
      </c>
      <c r="B42">
        <v>13</v>
      </c>
      <c r="C42" s="2">
        <v>16423</v>
      </c>
      <c r="D42">
        <f t="shared" si="4"/>
        <v>169</v>
      </c>
      <c r="E42">
        <f t="shared" si="5"/>
        <v>213499</v>
      </c>
    </row>
    <row r="43" spans="1:5" ht="15">
      <c r="A43">
        <v>2018</v>
      </c>
      <c r="B43">
        <v>14</v>
      </c>
      <c r="C43" s="2">
        <v>16484</v>
      </c>
      <c r="D43">
        <f t="shared" si="4"/>
        <v>196</v>
      </c>
      <c r="E43">
        <f t="shared" si="5"/>
        <v>230776</v>
      </c>
    </row>
    <row r="44" spans="1:5" ht="15">
      <c r="A44">
        <v>2019</v>
      </c>
      <c r="B44">
        <v>15</v>
      </c>
      <c r="C44" s="2">
        <v>16461</v>
      </c>
      <c r="D44">
        <f t="shared" si="4"/>
        <v>225</v>
      </c>
      <c r="E44">
        <f t="shared" si="5"/>
        <v>246915</v>
      </c>
    </row>
    <row r="45" spans="1:5" ht="15">
      <c r="A45">
        <v>2020</v>
      </c>
      <c r="B45">
        <v>16</v>
      </c>
      <c r="C45" s="2">
        <v>16442</v>
      </c>
      <c r="D45">
        <f t="shared" si="4"/>
        <v>256</v>
      </c>
      <c r="E45" s="10">
        <f t="shared" si="5"/>
        <v>263072</v>
      </c>
    </row>
    <row r="46" spans="1:5" ht="15">
      <c r="A46">
        <v>2021</v>
      </c>
      <c r="B46">
        <v>17</v>
      </c>
      <c r="C46" s="4">
        <f>(C45+FORECAST(17,D$30:D$45,C$30:C$45))</f>
        <v>14948.489138712786</v>
      </c>
      <c r="D46">
        <f t="shared" si="4"/>
        <v>289</v>
      </c>
      <c r="E46" s="10">
        <f t="shared" si="5"/>
        <v>254124.31535811737</v>
      </c>
    </row>
    <row r="47" spans="1:5" ht="15">
      <c r="A47">
        <v>2022</v>
      </c>
      <c r="B47">
        <v>18</v>
      </c>
      <c r="C47" s="4">
        <f>(C46+FORECAST(18,D$30:D$45,C$30:C$45))</f>
        <v>13455.079242751905</v>
      </c>
      <c r="D47">
        <f t="shared" si="4"/>
        <v>324</v>
      </c>
      <c r="E47" s="10">
        <f t="shared" si="5"/>
        <v>242191.42636953428</v>
      </c>
    </row>
    <row r="48" spans="1:5" ht="15">
      <c r="A48">
        <v>2023</v>
      </c>
      <c r="B48">
        <v>19</v>
      </c>
      <c r="C48" s="4">
        <f>(C47+FORECAST(19,D$30:D$45,C$30:C$45))</f>
        <v>11961.770312117354</v>
      </c>
      <c r="D48">
        <f t="shared" si="4"/>
        <v>361</v>
      </c>
      <c r="E48" s="10">
        <f t="shared" si="5"/>
        <v>227273.63593022974</v>
      </c>
    </row>
    <row r="49" spans="1:5" ht="15">
      <c r="A49">
        <v>2024</v>
      </c>
      <c r="B49">
        <v>20</v>
      </c>
      <c r="C49" s="4">
        <f>(C48+FORECAST(20,D$30:D$45,C$30:C$45))</f>
        <v>10468.562346809136</v>
      </c>
      <c r="D49">
        <f t="shared" si="4"/>
        <v>400</v>
      </c>
      <c r="E49" s="10">
        <f t="shared" si="5"/>
        <v>209371.24693618272</v>
      </c>
    </row>
    <row r="50" spans="1:5" ht="15">
      <c r="A50">
        <v>2025</v>
      </c>
      <c r="B50">
        <v>21</v>
      </c>
      <c r="C50" s="4">
        <f>(C49+FORECAST(21,D$30:D$45,C$30:C$45))</f>
        <v>8975.45534682725</v>
      </c>
      <c r="D50">
        <f t="shared" si="4"/>
        <v>441</v>
      </c>
      <c r="E50" s="10">
        <f t="shared" si="5"/>
        <v>188484.56228337224</v>
      </c>
    </row>
    <row r="51" spans="1:2" ht="15">
      <c r="A51" s="5" t="s">
        <v>37</v>
      </c>
      <c r="B51">
        <v>21</v>
      </c>
    </row>
  </sheetData>
  <mergeCells count="4">
    <mergeCell ref="A1:B1"/>
    <mergeCell ref="A28:B28"/>
    <mergeCell ref="A27:E27"/>
    <mergeCell ref="J1:L1"/>
  </mergeCells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B671-738A-4AFA-AF58-A88E0038DCDB}">
  <dimension ref="A1:M49"/>
  <sheetViews>
    <sheetView workbookViewId="0" topLeftCell="A7">
      <selection activeCell="U15" sqref="U15"/>
    </sheetView>
  </sheetViews>
  <sheetFormatPr defaultColWidth="9.140625" defaultRowHeight="15"/>
  <cols>
    <col min="10" max="10" width="15.57421875" style="0" customWidth="1"/>
    <col min="12" max="12" width="9.57421875" style="0" customWidth="1"/>
  </cols>
  <sheetData>
    <row r="1" spans="1:12" ht="15">
      <c r="A1" s="36"/>
      <c r="B1" s="36"/>
      <c r="J1" s="37"/>
      <c r="K1" s="37"/>
      <c r="L1" s="37"/>
    </row>
    <row r="2" spans="1:12" ht="15.6">
      <c r="A2" s="25" t="s">
        <v>38</v>
      </c>
      <c r="B2" s="25" t="s">
        <v>66</v>
      </c>
      <c r="C2" s="25" t="s">
        <v>68</v>
      </c>
      <c r="D2" s="26" t="s">
        <v>69</v>
      </c>
      <c r="E2" s="25" t="s">
        <v>70</v>
      </c>
      <c r="F2" t="s">
        <v>42</v>
      </c>
      <c r="G2" t="s">
        <v>47</v>
      </c>
      <c r="J2" s="18" t="s">
        <v>50</v>
      </c>
      <c r="K2" s="18" t="s">
        <v>66</v>
      </c>
      <c r="L2" s="18" t="s">
        <v>67</v>
      </c>
    </row>
    <row r="3" spans="1:12" ht="15">
      <c r="A3" s="18">
        <v>2005</v>
      </c>
      <c r="B3" s="18">
        <v>1</v>
      </c>
      <c r="C3" s="23">
        <v>398</v>
      </c>
      <c r="D3" s="18">
        <f>B3^2</f>
        <v>1</v>
      </c>
      <c r="E3" s="18">
        <f>B3*C3</f>
        <v>398</v>
      </c>
      <c r="F3">
        <f>B22*B3+B23</f>
        <v>412.2867647058823</v>
      </c>
      <c r="G3" s="9">
        <f aca="true" t="shared" si="0" ref="G3:G18">C3-(B$22*B3)</f>
        <v>397.28823529411767</v>
      </c>
      <c r="J3" s="18">
        <v>2021</v>
      </c>
      <c r="K3" s="18">
        <v>17</v>
      </c>
      <c r="L3" s="27">
        <f>B$22*K3+B$23</f>
        <v>423.675</v>
      </c>
    </row>
    <row r="4" spans="1:12" ht="15">
      <c r="A4" s="18">
        <v>2006</v>
      </c>
      <c r="B4" s="18">
        <v>2</v>
      </c>
      <c r="C4" s="23">
        <v>419</v>
      </c>
      <c r="D4" s="18">
        <f aca="true" t="shared" si="1" ref="D4:D18">B4^2</f>
        <v>4</v>
      </c>
      <c r="E4" s="18">
        <f aca="true" t="shared" si="2" ref="E4:E18">B4*C4</f>
        <v>838</v>
      </c>
      <c r="G4" s="9">
        <f t="shared" si="0"/>
        <v>417.5764705882353</v>
      </c>
      <c r="J4" s="18">
        <v>2022</v>
      </c>
      <c r="K4" s="18">
        <v>18</v>
      </c>
      <c r="L4" s="27">
        <f>B$22*K4+B$23</f>
        <v>424.38676470588234</v>
      </c>
    </row>
    <row r="5" spans="1:12" ht="15">
      <c r="A5" s="18">
        <v>2007</v>
      </c>
      <c r="B5" s="18">
        <v>3</v>
      </c>
      <c r="C5" s="23">
        <v>437</v>
      </c>
      <c r="D5" s="18">
        <f t="shared" si="1"/>
        <v>9</v>
      </c>
      <c r="E5" s="18">
        <f t="shared" si="2"/>
        <v>1311</v>
      </c>
      <c r="G5" s="9">
        <f t="shared" si="0"/>
        <v>434.86470588235295</v>
      </c>
      <c r="J5" s="18">
        <v>2023</v>
      </c>
      <c r="K5" s="18">
        <v>19</v>
      </c>
      <c r="L5" s="27">
        <f>B$22*K5+B$23</f>
        <v>425.0985294117647</v>
      </c>
    </row>
    <row r="6" spans="1:12" ht="15">
      <c r="A6" s="18">
        <v>2008</v>
      </c>
      <c r="B6" s="18">
        <v>4</v>
      </c>
      <c r="C6" s="23">
        <v>416</v>
      </c>
      <c r="D6" s="18">
        <f t="shared" si="1"/>
        <v>16</v>
      </c>
      <c r="E6" s="18">
        <f t="shared" si="2"/>
        <v>1664</v>
      </c>
      <c r="G6" s="9">
        <f t="shared" si="0"/>
        <v>413.15294117647056</v>
      </c>
      <c r="J6" s="18">
        <v>2024</v>
      </c>
      <c r="K6" s="18">
        <v>20</v>
      </c>
      <c r="L6" s="27">
        <f>B$22*K6+B$23</f>
        <v>425.81029411764706</v>
      </c>
    </row>
    <row r="7" spans="1:12" ht="15">
      <c r="A7" s="18">
        <v>2009</v>
      </c>
      <c r="B7" s="18">
        <v>5</v>
      </c>
      <c r="C7" s="23">
        <v>407</v>
      </c>
      <c r="D7" s="18">
        <f t="shared" si="1"/>
        <v>25</v>
      </c>
      <c r="E7" s="18">
        <f t="shared" si="2"/>
        <v>2035</v>
      </c>
      <c r="G7" s="9">
        <f t="shared" si="0"/>
        <v>403.44117647058823</v>
      </c>
      <c r="J7" s="18">
        <v>2025</v>
      </c>
      <c r="K7" s="18">
        <v>21</v>
      </c>
      <c r="L7" s="27">
        <f>B$22*K7+B$23</f>
        <v>426.5220588235294</v>
      </c>
    </row>
    <row r="8" spans="1:7" ht="15">
      <c r="A8" s="18">
        <v>2010</v>
      </c>
      <c r="B8" s="18">
        <v>6</v>
      </c>
      <c r="C8" s="23">
        <v>427</v>
      </c>
      <c r="D8" s="18">
        <f t="shared" si="1"/>
        <v>36</v>
      </c>
      <c r="E8" s="18">
        <f t="shared" si="2"/>
        <v>2562</v>
      </c>
      <c r="G8" s="9">
        <f t="shared" si="0"/>
        <v>422.7294117647059</v>
      </c>
    </row>
    <row r="9" spans="1:12" ht="15">
      <c r="A9" s="18">
        <v>2011</v>
      </c>
      <c r="B9" s="18">
        <v>7</v>
      </c>
      <c r="C9" s="23">
        <v>420</v>
      </c>
      <c r="D9" s="18">
        <f t="shared" si="1"/>
        <v>49</v>
      </c>
      <c r="E9" s="18">
        <f t="shared" si="2"/>
        <v>2940</v>
      </c>
      <c r="G9" s="9">
        <f t="shared" si="0"/>
        <v>415.0176470588235</v>
      </c>
      <c r="J9" s="6" t="s">
        <v>45</v>
      </c>
      <c r="K9" s="19">
        <v>16</v>
      </c>
      <c r="L9" s="6"/>
    </row>
    <row r="10" spans="1:13" ht="15">
      <c r="A10" s="18">
        <v>2012</v>
      </c>
      <c r="B10" s="18">
        <v>8</v>
      </c>
      <c r="C10" s="23">
        <v>406</v>
      </c>
      <c r="D10" s="18">
        <f t="shared" si="1"/>
        <v>64</v>
      </c>
      <c r="E10" s="18">
        <f t="shared" si="2"/>
        <v>3248</v>
      </c>
      <c r="G10" s="9">
        <f t="shared" si="0"/>
        <v>400.3058823529412</v>
      </c>
      <c r="J10" s="6" t="s">
        <v>44</v>
      </c>
      <c r="K10" s="19">
        <v>0.711764705882353</v>
      </c>
      <c r="L10" s="6"/>
      <c r="M10" t="s">
        <v>49</v>
      </c>
    </row>
    <row r="11" spans="1:12" ht="15">
      <c r="A11" s="18">
        <v>2013</v>
      </c>
      <c r="B11" s="18">
        <v>9</v>
      </c>
      <c r="C11" s="23">
        <v>405</v>
      </c>
      <c r="D11" s="18">
        <f t="shared" si="1"/>
        <v>81</v>
      </c>
      <c r="E11" s="18">
        <f t="shared" si="2"/>
        <v>3645</v>
      </c>
      <c r="G11" s="9">
        <f t="shared" si="0"/>
        <v>398.59411764705885</v>
      </c>
      <c r="J11" s="6" t="s">
        <v>46</v>
      </c>
      <c r="K11" s="19">
        <v>411.575</v>
      </c>
      <c r="L11" s="6"/>
    </row>
    <row r="12" spans="1:7" ht="15">
      <c r="A12" s="18">
        <v>2014</v>
      </c>
      <c r="B12" s="18">
        <v>10</v>
      </c>
      <c r="C12" s="23">
        <v>403</v>
      </c>
      <c r="D12" s="18">
        <f t="shared" si="1"/>
        <v>100</v>
      </c>
      <c r="E12" s="18">
        <f t="shared" si="2"/>
        <v>4030</v>
      </c>
      <c r="G12" s="9">
        <f t="shared" si="0"/>
        <v>395.88235294117646</v>
      </c>
    </row>
    <row r="13" spans="1:7" ht="15">
      <c r="A13" s="18">
        <v>2015</v>
      </c>
      <c r="B13" s="18">
        <v>11</v>
      </c>
      <c r="C13" s="23">
        <v>413</v>
      </c>
      <c r="D13" s="18">
        <f t="shared" si="1"/>
        <v>121</v>
      </c>
      <c r="E13" s="18">
        <f t="shared" si="2"/>
        <v>4543</v>
      </c>
      <c r="G13" s="9">
        <f t="shared" si="0"/>
        <v>405.17058823529413</v>
      </c>
    </row>
    <row r="14" spans="1:7" ht="15">
      <c r="A14" s="18">
        <v>2016</v>
      </c>
      <c r="B14" s="18">
        <v>12</v>
      </c>
      <c r="C14" s="23">
        <v>427</v>
      </c>
      <c r="D14" s="18">
        <f t="shared" si="1"/>
        <v>144</v>
      </c>
      <c r="E14" s="18">
        <f t="shared" si="2"/>
        <v>5124</v>
      </c>
      <c r="G14" s="9">
        <f t="shared" si="0"/>
        <v>418.45882352941175</v>
      </c>
    </row>
    <row r="15" spans="1:7" ht="15">
      <c r="A15" s="18">
        <v>2017</v>
      </c>
      <c r="B15" s="18">
        <v>13</v>
      </c>
      <c r="C15" s="23">
        <v>429</v>
      </c>
      <c r="D15" s="18">
        <f t="shared" si="1"/>
        <v>169</v>
      </c>
      <c r="E15" s="18">
        <f t="shared" si="2"/>
        <v>5577</v>
      </c>
      <c r="G15" s="9">
        <f t="shared" si="0"/>
        <v>419.7470588235294</v>
      </c>
    </row>
    <row r="16" spans="1:7" ht="15">
      <c r="A16" s="18">
        <v>2018</v>
      </c>
      <c r="B16" s="18">
        <v>14</v>
      </c>
      <c r="C16" s="23">
        <v>425</v>
      </c>
      <c r="D16" s="18">
        <f t="shared" si="1"/>
        <v>196</v>
      </c>
      <c r="E16" s="18">
        <f t="shared" si="2"/>
        <v>5950</v>
      </c>
      <c r="G16" s="9">
        <f t="shared" si="0"/>
        <v>415.0352941176471</v>
      </c>
    </row>
    <row r="17" spans="1:7" ht="15">
      <c r="A17" s="18">
        <v>2019</v>
      </c>
      <c r="B17" s="18">
        <v>15</v>
      </c>
      <c r="C17" s="23">
        <v>426</v>
      </c>
      <c r="D17" s="18">
        <f t="shared" si="1"/>
        <v>225</v>
      </c>
      <c r="E17" s="18">
        <f t="shared" si="2"/>
        <v>6390</v>
      </c>
      <c r="G17" s="9">
        <f t="shared" si="0"/>
        <v>415.3235294117647</v>
      </c>
    </row>
    <row r="18" spans="1:7" ht="15">
      <c r="A18" s="18">
        <v>2020</v>
      </c>
      <c r="B18" s="18">
        <v>16</v>
      </c>
      <c r="C18" s="23">
        <v>424</v>
      </c>
      <c r="D18" s="18">
        <f t="shared" si="1"/>
        <v>256</v>
      </c>
      <c r="E18" s="18">
        <f t="shared" si="2"/>
        <v>6784</v>
      </c>
      <c r="G18" s="9">
        <f t="shared" si="0"/>
        <v>412.61176470588236</v>
      </c>
    </row>
    <row r="19" spans="1:5" ht="15">
      <c r="A19" s="5" t="s">
        <v>37</v>
      </c>
      <c r="B19" s="18">
        <f>SUM(B3:B18)</f>
        <v>136</v>
      </c>
      <c r="C19" s="18">
        <f>SUM(C3:C18)</f>
        <v>6682</v>
      </c>
      <c r="D19" s="18">
        <f>SUM(D3:D18)</f>
        <v>1496</v>
      </c>
      <c r="E19" s="18">
        <f>SUM(E3:E18)</f>
        <v>57039</v>
      </c>
    </row>
    <row r="21" spans="1:2" ht="15">
      <c r="A21" s="6" t="s">
        <v>45</v>
      </c>
      <c r="B21" s="7">
        <v>16</v>
      </c>
    </row>
    <row r="22" spans="1:4" ht="15">
      <c r="A22" s="6" t="s">
        <v>44</v>
      </c>
      <c r="B22" s="8">
        <f>(B21*E19-B19*C19)/(B21*D19-(B19^2))</f>
        <v>0.711764705882353</v>
      </c>
      <c r="D22" t="s">
        <v>49</v>
      </c>
    </row>
    <row r="23" spans="1:2" ht="15">
      <c r="A23" s="6" t="s">
        <v>46</v>
      </c>
      <c r="B23">
        <f>(D19*C19-B19*E19)/(B21*D19-(B19^2))</f>
        <v>411.575</v>
      </c>
    </row>
    <row r="24" ht="15">
      <c r="A24" s="6"/>
    </row>
    <row r="25" spans="1:5" ht="15">
      <c r="A25" s="37" t="s">
        <v>48</v>
      </c>
      <c r="B25" s="37"/>
      <c r="C25" s="37"/>
      <c r="D25" s="37"/>
      <c r="E25" s="37"/>
    </row>
    <row r="26" spans="1:7" ht="15">
      <c r="A26" s="36" t="s">
        <v>38</v>
      </c>
      <c r="B26" s="36"/>
      <c r="G26" t="s">
        <v>42</v>
      </c>
    </row>
    <row r="27" spans="2:5" ht="15">
      <c r="B27" t="s">
        <v>39</v>
      </c>
      <c r="C27" t="s">
        <v>40</v>
      </c>
      <c r="D27" s="3" t="s">
        <v>43</v>
      </c>
      <c r="E27" t="s">
        <v>41</v>
      </c>
    </row>
    <row r="28" spans="1:5" ht="15">
      <c r="A28">
        <v>2005</v>
      </c>
      <c r="B28">
        <v>1</v>
      </c>
      <c r="C28" s="2">
        <v>398</v>
      </c>
      <c r="D28">
        <f>POWER(B28,2)</f>
        <v>1</v>
      </c>
      <c r="E28">
        <f>B28*C28</f>
        <v>398</v>
      </c>
    </row>
    <row r="29" spans="1:5" ht="15">
      <c r="A29">
        <v>2006</v>
      </c>
      <c r="B29">
        <v>2</v>
      </c>
      <c r="C29" s="2">
        <v>419</v>
      </c>
      <c r="D29">
        <f aca="true" t="shared" si="3" ref="D29:D48">POWER(B29,2)</f>
        <v>4</v>
      </c>
      <c r="E29">
        <f aca="true" t="shared" si="4" ref="E29:E48">B29*C29</f>
        <v>838</v>
      </c>
    </row>
    <row r="30" spans="1:5" ht="15">
      <c r="A30">
        <v>2007</v>
      </c>
      <c r="B30">
        <v>3</v>
      </c>
      <c r="C30" s="2">
        <v>437</v>
      </c>
      <c r="D30">
        <f t="shared" si="3"/>
        <v>9</v>
      </c>
      <c r="E30">
        <f t="shared" si="4"/>
        <v>1311</v>
      </c>
    </row>
    <row r="31" spans="1:5" ht="15">
      <c r="A31">
        <v>2008</v>
      </c>
      <c r="B31">
        <v>4</v>
      </c>
      <c r="C31" s="2">
        <v>416</v>
      </c>
      <c r="D31">
        <f t="shared" si="3"/>
        <v>16</v>
      </c>
      <c r="E31">
        <f t="shared" si="4"/>
        <v>1664</v>
      </c>
    </row>
    <row r="32" spans="1:5" ht="15">
      <c r="A32">
        <v>2009</v>
      </c>
      <c r="B32">
        <v>5</v>
      </c>
      <c r="C32" s="2">
        <v>407</v>
      </c>
      <c r="D32">
        <f t="shared" si="3"/>
        <v>25</v>
      </c>
      <c r="E32">
        <f t="shared" si="4"/>
        <v>2035</v>
      </c>
    </row>
    <row r="33" spans="1:5" ht="15">
      <c r="A33">
        <v>2010</v>
      </c>
      <c r="B33">
        <v>6</v>
      </c>
      <c r="C33" s="2">
        <v>427</v>
      </c>
      <c r="D33">
        <f t="shared" si="3"/>
        <v>36</v>
      </c>
      <c r="E33">
        <f t="shared" si="4"/>
        <v>2562</v>
      </c>
    </row>
    <row r="34" spans="1:5" ht="15">
      <c r="A34">
        <v>2011</v>
      </c>
      <c r="B34">
        <v>7</v>
      </c>
      <c r="C34" s="2">
        <v>420</v>
      </c>
      <c r="D34">
        <f t="shared" si="3"/>
        <v>49</v>
      </c>
      <c r="E34">
        <f t="shared" si="4"/>
        <v>2940</v>
      </c>
    </row>
    <row r="35" spans="1:5" ht="15">
      <c r="A35">
        <v>2012</v>
      </c>
      <c r="B35">
        <v>8</v>
      </c>
      <c r="C35" s="2">
        <v>406</v>
      </c>
      <c r="D35">
        <f t="shared" si="3"/>
        <v>64</v>
      </c>
      <c r="E35">
        <f t="shared" si="4"/>
        <v>3248</v>
      </c>
    </row>
    <row r="36" spans="1:5" ht="15">
      <c r="A36">
        <v>2013</v>
      </c>
      <c r="B36">
        <v>9</v>
      </c>
      <c r="C36" s="2">
        <v>405</v>
      </c>
      <c r="D36">
        <f t="shared" si="3"/>
        <v>81</v>
      </c>
      <c r="E36">
        <f t="shared" si="4"/>
        <v>3645</v>
      </c>
    </row>
    <row r="37" spans="1:5" ht="15">
      <c r="A37">
        <v>2014</v>
      </c>
      <c r="B37">
        <v>10</v>
      </c>
      <c r="C37" s="2">
        <v>403</v>
      </c>
      <c r="D37">
        <f t="shared" si="3"/>
        <v>100</v>
      </c>
      <c r="E37">
        <f t="shared" si="4"/>
        <v>4030</v>
      </c>
    </row>
    <row r="38" spans="1:5" ht="15">
      <c r="A38">
        <v>2015</v>
      </c>
      <c r="B38">
        <v>11</v>
      </c>
      <c r="C38" s="2">
        <v>413</v>
      </c>
      <c r="D38">
        <f t="shared" si="3"/>
        <v>121</v>
      </c>
      <c r="E38">
        <f t="shared" si="4"/>
        <v>4543</v>
      </c>
    </row>
    <row r="39" spans="1:5" ht="15">
      <c r="A39">
        <v>2016</v>
      </c>
      <c r="B39">
        <v>12</v>
      </c>
      <c r="C39" s="2">
        <v>427</v>
      </c>
      <c r="D39">
        <f t="shared" si="3"/>
        <v>144</v>
      </c>
      <c r="E39">
        <f t="shared" si="4"/>
        <v>5124</v>
      </c>
    </row>
    <row r="40" spans="1:5" ht="15">
      <c r="A40">
        <v>2017</v>
      </c>
      <c r="B40">
        <v>13</v>
      </c>
      <c r="C40" s="2">
        <v>429</v>
      </c>
      <c r="D40">
        <f t="shared" si="3"/>
        <v>169</v>
      </c>
      <c r="E40">
        <f t="shared" si="4"/>
        <v>5577</v>
      </c>
    </row>
    <row r="41" spans="1:5" ht="15">
      <c r="A41">
        <v>2018</v>
      </c>
      <c r="B41">
        <v>14</v>
      </c>
      <c r="C41" s="2">
        <v>425</v>
      </c>
      <c r="D41">
        <f t="shared" si="3"/>
        <v>196</v>
      </c>
      <c r="E41">
        <f t="shared" si="4"/>
        <v>5950</v>
      </c>
    </row>
    <row r="42" spans="1:5" ht="15">
      <c r="A42">
        <v>2019</v>
      </c>
      <c r="B42">
        <v>15</v>
      </c>
      <c r="C42" s="2">
        <v>426</v>
      </c>
      <c r="D42">
        <f t="shared" si="3"/>
        <v>225</v>
      </c>
      <c r="E42">
        <f t="shared" si="4"/>
        <v>6390</v>
      </c>
    </row>
    <row r="43" spans="1:5" ht="15">
      <c r="A43">
        <v>2020</v>
      </c>
      <c r="B43">
        <v>16</v>
      </c>
      <c r="C43" s="2">
        <v>424</v>
      </c>
      <c r="D43">
        <f t="shared" si="3"/>
        <v>256</v>
      </c>
      <c r="E43" s="10">
        <f t="shared" si="4"/>
        <v>6784</v>
      </c>
    </row>
    <row r="44" spans="1:5" ht="15">
      <c r="A44">
        <v>2021</v>
      </c>
      <c r="B44">
        <v>17</v>
      </c>
      <c r="C44" s="4">
        <f>(C43+FORECAST(17,D$28:D$43,C$28:C$43))</f>
        <v>-496.5305242203051</v>
      </c>
      <c r="D44">
        <f t="shared" si="3"/>
        <v>289</v>
      </c>
      <c r="E44" s="10">
        <f t="shared" si="4"/>
        <v>-8441.018911745186</v>
      </c>
    </row>
    <row r="45" spans="1:5" ht="15">
      <c r="A45">
        <v>2022</v>
      </c>
      <c r="B45">
        <v>18</v>
      </c>
      <c r="C45" s="4">
        <f>(C44+FORECAST(18,D$28:D$43,C$28:C$43))</f>
        <v>-1414.529927007299</v>
      </c>
      <c r="D45">
        <f t="shared" si="3"/>
        <v>324</v>
      </c>
      <c r="E45" s="10">
        <f t="shared" si="4"/>
        <v>-25461.538686131382</v>
      </c>
    </row>
    <row r="46" spans="1:5" ht="15">
      <c r="A46">
        <v>2023</v>
      </c>
      <c r="B46">
        <v>19</v>
      </c>
      <c r="C46" s="4">
        <f>(C45+FORECAST(19,D$28:D$43,C$28:C$43))</f>
        <v>-2329.9982083609816</v>
      </c>
      <c r="D46">
        <f t="shared" si="3"/>
        <v>361</v>
      </c>
      <c r="E46" s="10">
        <f t="shared" si="4"/>
        <v>-44269.96595885865</v>
      </c>
    </row>
    <row r="47" spans="1:5" ht="15">
      <c r="A47">
        <v>2024</v>
      </c>
      <c r="B47">
        <v>20</v>
      </c>
      <c r="C47" s="4">
        <f>(C46+FORECAST(20,D$28:D$43,C$28:C$43))</f>
        <v>-3242.935368281353</v>
      </c>
      <c r="D47">
        <f t="shared" si="3"/>
        <v>400</v>
      </c>
      <c r="E47" s="10">
        <f t="shared" si="4"/>
        <v>-64858.70736562706</v>
      </c>
    </row>
    <row r="48" spans="1:5" ht="15">
      <c r="A48">
        <v>2025</v>
      </c>
      <c r="B48">
        <v>21</v>
      </c>
      <c r="C48" s="4">
        <f>(C47+FORECAST(21,D$28:D$43,C$28:C$43))</f>
        <v>-4153.341406768413</v>
      </c>
      <c r="D48">
        <f t="shared" si="3"/>
        <v>441</v>
      </c>
      <c r="E48" s="10">
        <f t="shared" si="4"/>
        <v>-87220.16954213669</v>
      </c>
    </row>
    <row r="49" spans="1:2" ht="15">
      <c r="A49" s="5" t="s">
        <v>37</v>
      </c>
      <c r="B49">
        <v>21</v>
      </c>
    </row>
  </sheetData>
  <mergeCells count="4">
    <mergeCell ref="A1:B1"/>
    <mergeCell ref="J1:L1"/>
    <mergeCell ref="A25:E25"/>
    <mergeCell ref="A26:B26"/>
  </mergeCells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0D7C-827B-4C79-B74B-107FC9F6BF23}">
  <dimension ref="A1:L49"/>
  <sheetViews>
    <sheetView workbookViewId="0" topLeftCell="A1">
      <selection activeCell="L4" sqref="L4"/>
    </sheetView>
  </sheetViews>
  <sheetFormatPr defaultColWidth="9.140625" defaultRowHeight="15"/>
  <cols>
    <col min="12" max="12" width="9.421875" style="0" bestFit="1" customWidth="1"/>
  </cols>
  <sheetData>
    <row r="1" spans="1:12" ht="15">
      <c r="A1" s="36" t="s">
        <v>38</v>
      </c>
      <c r="B1" s="36"/>
      <c r="J1" s="37" t="s">
        <v>50</v>
      </c>
      <c r="K1" s="37"/>
      <c r="L1" s="37"/>
    </row>
    <row r="2" spans="2:12" ht="15">
      <c r="B2" t="s">
        <v>39</v>
      </c>
      <c r="C2" t="s">
        <v>40</v>
      </c>
      <c r="D2" s="3" t="s">
        <v>43</v>
      </c>
      <c r="E2" t="s">
        <v>41</v>
      </c>
      <c r="F2" t="s">
        <v>42</v>
      </c>
      <c r="G2" t="s">
        <v>47</v>
      </c>
      <c r="K2" t="s">
        <v>39</v>
      </c>
      <c r="L2" t="s">
        <v>40</v>
      </c>
    </row>
    <row r="3" spans="1:12" ht="15">
      <c r="A3">
        <v>2005</v>
      </c>
      <c r="B3">
        <v>1</v>
      </c>
      <c r="C3" s="2">
        <v>1666</v>
      </c>
      <c r="D3">
        <f>B3^2</f>
        <v>1</v>
      </c>
      <c r="E3">
        <f>B3*C3</f>
        <v>1666</v>
      </c>
      <c r="F3">
        <f>B22*B3+B23</f>
        <v>1760.3014705882354</v>
      </c>
      <c r="G3" s="9">
        <f>C3-(B$22*B3)</f>
        <v>1656.7235294117647</v>
      </c>
      <c r="J3">
        <v>2021</v>
      </c>
      <c r="K3">
        <v>17</v>
      </c>
      <c r="L3" s="10">
        <f>B$22*K3+B$23</f>
        <v>1908.7250000000001</v>
      </c>
    </row>
    <row r="4" spans="1:12" ht="15">
      <c r="A4">
        <v>2006</v>
      </c>
      <c r="B4">
        <v>2</v>
      </c>
      <c r="C4" s="2">
        <v>1704</v>
      </c>
      <c r="D4">
        <f aca="true" t="shared" si="0" ref="D4:D18">B4^2</f>
        <v>4</v>
      </c>
      <c r="E4">
        <f aca="true" t="shared" si="1" ref="E4:E18">B4*C4</f>
        <v>3408</v>
      </c>
      <c r="G4" s="9">
        <f aca="true" t="shared" si="2" ref="G4:G19">C4-(B$22*B4)</f>
        <v>1685.4470588235295</v>
      </c>
      <c r="J4">
        <v>2022</v>
      </c>
      <c r="K4">
        <v>18</v>
      </c>
      <c r="L4" s="10">
        <f aca="true" t="shared" si="3" ref="L4:L7">B$22*K4+B$23</f>
        <v>1918.0014705882354</v>
      </c>
    </row>
    <row r="5" spans="1:12" ht="15">
      <c r="A5">
        <v>2007</v>
      </c>
      <c r="B5">
        <v>3</v>
      </c>
      <c r="C5" s="2">
        <v>1765</v>
      </c>
      <c r="D5">
        <f t="shared" si="0"/>
        <v>9</v>
      </c>
      <c r="E5">
        <f t="shared" si="1"/>
        <v>5295</v>
      </c>
      <c r="G5" s="9">
        <f t="shared" si="2"/>
        <v>1737.1705882352942</v>
      </c>
      <c r="J5">
        <v>2023</v>
      </c>
      <c r="K5">
        <v>19</v>
      </c>
      <c r="L5" s="10">
        <f t="shared" si="3"/>
        <v>1927.2779411764707</v>
      </c>
    </row>
    <row r="6" spans="1:12" ht="15">
      <c r="A6">
        <v>2008</v>
      </c>
      <c r="B6">
        <v>4</v>
      </c>
      <c r="C6" s="2">
        <v>1821</v>
      </c>
      <c r="D6">
        <f t="shared" si="0"/>
        <v>16</v>
      </c>
      <c r="E6">
        <f t="shared" si="1"/>
        <v>7284</v>
      </c>
      <c r="G6" s="9">
        <f t="shared" si="2"/>
        <v>1783.894117647059</v>
      </c>
      <c r="J6">
        <v>2024</v>
      </c>
      <c r="K6">
        <v>20</v>
      </c>
      <c r="L6" s="10">
        <f t="shared" si="3"/>
        <v>1936.554411764706</v>
      </c>
    </row>
    <row r="7" spans="1:12" ht="15">
      <c r="A7">
        <v>2009</v>
      </c>
      <c r="B7">
        <v>5</v>
      </c>
      <c r="C7" s="2">
        <v>1856</v>
      </c>
      <c r="D7">
        <f t="shared" si="0"/>
        <v>25</v>
      </c>
      <c r="E7">
        <f t="shared" si="1"/>
        <v>9280</v>
      </c>
      <c r="G7" s="9">
        <f t="shared" si="2"/>
        <v>1809.6176470588234</v>
      </c>
      <c r="J7">
        <v>2025</v>
      </c>
      <c r="K7">
        <v>21</v>
      </c>
      <c r="L7" s="10">
        <f t="shared" si="3"/>
        <v>1945.8308823529412</v>
      </c>
    </row>
    <row r="8" spans="1:7" ht="15">
      <c r="A8">
        <v>2010</v>
      </c>
      <c r="B8">
        <v>6</v>
      </c>
      <c r="C8" s="2">
        <v>1799</v>
      </c>
      <c r="D8">
        <f t="shared" si="0"/>
        <v>36</v>
      </c>
      <c r="E8">
        <f t="shared" si="1"/>
        <v>10794</v>
      </c>
      <c r="G8" s="9">
        <f t="shared" si="2"/>
        <v>1743.3411764705882</v>
      </c>
    </row>
    <row r="9" spans="1:7" ht="15">
      <c r="A9">
        <v>2011</v>
      </c>
      <c r="B9">
        <v>7</v>
      </c>
      <c r="C9" s="2">
        <v>1903</v>
      </c>
      <c r="D9">
        <f t="shared" si="0"/>
        <v>49</v>
      </c>
      <c r="E9">
        <f t="shared" si="1"/>
        <v>13321</v>
      </c>
      <c r="G9" s="9">
        <f t="shared" si="2"/>
        <v>1838.0647058823529</v>
      </c>
    </row>
    <row r="10" spans="1:7" ht="15">
      <c r="A10">
        <v>2012</v>
      </c>
      <c r="B10">
        <v>8</v>
      </c>
      <c r="C10" s="2">
        <v>1908</v>
      </c>
      <c r="D10">
        <f t="shared" si="0"/>
        <v>64</v>
      </c>
      <c r="E10">
        <f t="shared" si="1"/>
        <v>15264</v>
      </c>
      <c r="G10" s="9">
        <f t="shared" si="2"/>
        <v>1833.7882352941176</v>
      </c>
    </row>
    <row r="11" spans="1:7" ht="15">
      <c r="A11">
        <v>2013</v>
      </c>
      <c r="B11">
        <v>9</v>
      </c>
      <c r="C11" s="2">
        <v>1903</v>
      </c>
      <c r="D11">
        <f t="shared" si="0"/>
        <v>81</v>
      </c>
      <c r="E11">
        <f t="shared" si="1"/>
        <v>17127</v>
      </c>
      <c r="G11" s="9">
        <f t="shared" si="2"/>
        <v>1819.5117647058823</v>
      </c>
    </row>
    <row r="12" spans="1:7" ht="15">
      <c r="A12">
        <v>2014</v>
      </c>
      <c r="B12">
        <v>10</v>
      </c>
      <c r="C12" s="2">
        <v>1854</v>
      </c>
      <c r="D12">
        <f t="shared" si="0"/>
        <v>100</v>
      </c>
      <c r="E12">
        <f t="shared" si="1"/>
        <v>18540</v>
      </c>
      <c r="G12" s="9">
        <f t="shared" si="2"/>
        <v>1761.235294117647</v>
      </c>
    </row>
    <row r="13" spans="1:7" ht="15">
      <c r="A13">
        <v>2015</v>
      </c>
      <c r="B13">
        <v>11</v>
      </c>
      <c r="C13" s="2">
        <v>1761</v>
      </c>
      <c r="D13">
        <f t="shared" si="0"/>
        <v>121</v>
      </c>
      <c r="E13">
        <f t="shared" si="1"/>
        <v>19371</v>
      </c>
      <c r="G13" s="9">
        <f t="shared" si="2"/>
        <v>1658.9588235294118</v>
      </c>
    </row>
    <row r="14" spans="1:7" ht="15">
      <c r="A14">
        <v>2016</v>
      </c>
      <c r="B14">
        <v>12</v>
      </c>
      <c r="C14" s="2">
        <v>1868</v>
      </c>
      <c r="D14">
        <f t="shared" si="0"/>
        <v>144</v>
      </c>
      <c r="E14">
        <f t="shared" si="1"/>
        <v>22416</v>
      </c>
      <c r="G14" s="9">
        <f t="shared" si="2"/>
        <v>1756.6823529411765</v>
      </c>
    </row>
    <row r="15" spans="1:7" ht="15">
      <c r="A15">
        <v>2017</v>
      </c>
      <c r="B15">
        <v>13</v>
      </c>
      <c r="C15" s="2">
        <v>1886</v>
      </c>
      <c r="D15">
        <f t="shared" si="0"/>
        <v>169</v>
      </c>
      <c r="E15">
        <f t="shared" si="1"/>
        <v>24518</v>
      </c>
      <c r="G15" s="9">
        <f t="shared" si="2"/>
        <v>1765.4058823529413</v>
      </c>
    </row>
    <row r="16" spans="1:7" ht="15">
      <c r="A16">
        <v>2018</v>
      </c>
      <c r="B16">
        <v>14</v>
      </c>
      <c r="C16" s="2">
        <v>1873</v>
      </c>
      <c r="D16">
        <f t="shared" si="0"/>
        <v>196</v>
      </c>
      <c r="E16">
        <f t="shared" si="1"/>
        <v>26222</v>
      </c>
      <c r="G16" s="9">
        <f t="shared" si="2"/>
        <v>1743.1294117647058</v>
      </c>
    </row>
    <row r="17" spans="1:7" ht="15">
      <c r="A17">
        <v>2019</v>
      </c>
      <c r="B17">
        <v>15</v>
      </c>
      <c r="C17" s="2">
        <v>1865</v>
      </c>
      <c r="D17">
        <f t="shared" si="0"/>
        <v>225</v>
      </c>
      <c r="E17">
        <f t="shared" si="1"/>
        <v>27975</v>
      </c>
      <c r="G17" s="9">
        <f t="shared" si="2"/>
        <v>1725.8529411764705</v>
      </c>
    </row>
    <row r="18" spans="1:7" ht="15">
      <c r="A18">
        <v>2020</v>
      </c>
      <c r="B18">
        <v>16</v>
      </c>
      <c r="C18" s="2">
        <v>1846</v>
      </c>
      <c r="D18">
        <f t="shared" si="0"/>
        <v>256</v>
      </c>
      <c r="E18">
        <f t="shared" si="1"/>
        <v>29536</v>
      </c>
      <c r="G18" s="9">
        <f t="shared" si="2"/>
        <v>1697.5764705882352</v>
      </c>
    </row>
    <row r="19" spans="1:7" ht="15">
      <c r="A19" s="5" t="s">
        <v>37</v>
      </c>
      <c r="B19">
        <f>SUM(B3:B18)</f>
        <v>136</v>
      </c>
      <c r="C19">
        <f aca="true" t="shared" si="4" ref="C19:E19">SUM(C3:C18)</f>
        <v>29278</v>
      </c>
      <c r="D19">
        <f>SUM(D3:D18)</f>
        <v>1496</v>
      </c>
      <c r="E19">
        <f t="shared" si="4"/>
        <v>252017</v>
      </c>
      <c r="G19" s="9">
        <f t="shared" si="2"/>
        <v>28016.4</v>
      </c>
    </row>
    <row r="21" spans="1:2" ht="15">
      <c r="A21" s="6" t="s">
        <v>45</v>
      </c>
      <c r="B21" s="11">
        <v>16</v>
      </c>
    </row>
    <row r="22" spans="1:4" ht="15">
      <c r="A22" s="6" t="s">
        <v>44</v>
      </c>
      <c r="B22" s="8">
        <f>(B21*E19-B19*C19)/(B21*D19-(B19^2))</f>
        <v>9.276470588235295</v>
      </c>
      <c r="D22" t="s">
        <v>49</v>
      </c>
    </row>
    <row r="23" spans="1:2" ht="15">
      <c r="A23" s="6" t="s">
        <v>46</v>
      </c>
      <c r="B23">
        <f>(D19*C19-B19*E19)/(B21*D19-(B19^2))</f>
        <v>1751.025</v>
      </c>
    </row>
    <row r="24" ht="15">
      <c r="A24" s="6"/>
    </row>
    <row r="25" spans="1:5" ht="15">
      <c r="A25" s="37" t="s">
        <v>48</v>
      </c>
      <c r="B25" s="37"/>
      <c r="C25" s="37"/>
      <c r="D25" s="37"/>
      <c r="E25" s="37"/>
    </row>
    <row r="26" spans="1:2" ht="15">
      <c r="A26" s="36" t="s">
        <v>38</v>
      </c>
      <c r="B26" s="36"/>
    </row>
    <row r="27" spans="2:7" ht="15">
      <c r="B27" t="s">
        <v>39</v>
      </c>
      <c r="C27" t="s">
        <v>40</v>
      </c>
      <c r="D27" s="3" t="s">
        <v>43</v>
      </c>
      <c r="E27" t="s">
        <v>41</v>
      </c>
      <c r="G27" t="s">
        <v>42</v>
      </c>
    </row>
    <row r="28" spans="1:5" ht="15">
      <c r="A28">
        <v>2005</v>
      </c>
      <c r="B28">
        <v>1</v>
      </c>
      <c r="C28" s="2">
        <v>398</v>
      </c>
      <c r="D28">
        <f>POWER(B28,2)</f>
        <v>1</v>
      </c>
      <c r="E28">
        <f>B28*C28</f>
        <v>398</v>
      </c>
    </row>
    <row r="29" spans="1:5" ht="15">
      <c r="A29">
        <v>2006</v>
      </c>
      <c r="B29">
        <v>2</v>
      </c>
      <c r="C29" s="2">
        <v>419</v>
      </c>
      <c r="D29">
        <f aca="true" t="shared" si="5" ref="D29:D48">POWER(B29,2)</f>
        <v>4</v>
      </c>
      <c r="E29">
        <f aca="true" t="shared" si="6" ref="E29:E48">B29*C29</f>
        <v>838</v>
      </c>
    </row>
    <row r="30" spans="1:5" ht="15">
      <c r="A30">
        <v>2007</v>
      </c>
      <c r="B30">
        <v>3</v>
      </c>
      <c r="C30" s="2">
        <v>437</v>
      </c>
      <c r="D30">
        <f t="shared" si="5"/>
        <v>9</v>
      </c>
      <c r="E30">
        <f t="shared" si="6"/>
        <v>1311</v>
      </c>
    </row>
    <row r="31" spans="1:5" ht="15">
      <c r="A31">
        <v>2008</v>
      </c>
      <c r="B31">
        <v>4</v>
      </c>
      <c r="C31" s="2">
        <v>416</v>
      </c>
      <c r="D31">
        <f t="shared" si="5"/>
        <v>16</v>
      </c>
      <c r="E31">
        <f t="shared" si="6"/>
        <v>1664</v>
      </c>
    </row>
    <row r="32" spans="1:5" ht="15">
      <c r="A32">
        <v>2009</v>
      </c>
      <c r="B32">
        <v>5</v>
      </c>
      <c r="C32" s="2">
        <v>407</v>
      </c>
      <c r="D32">
        <f t="shared" si="5"/>
        <v>25</v>
      </c>
      <c r="E32">
        <f t="shared" si="6"/>
        <v>2035</v>
      </c>
    </row>
    <row r="33" spans="1:5" ht="15">
      <c r="A33">
        <v>2010</v>
      </c>
      <c r="B33">
        <v>6</v>
      </c>
      <c r="C33" s="2">
        <v>427</v>
      </c>
      <c r="D33">
        <f t="shared" si="5"/>
        <v>36</v>
      </c>
      <c r="E33">
        <f t="shared" si="6"/>
        <v>2562</v>
      </c>
    </row>
    <row r="34" spans="1:5" ht="15">
      <c r="A34">
        <v>2011</v>
      </c>
      <c r="B34">
        <v>7</v>
      </c>
      <c r="C34" s="2">
        <v>420</v>
      </c>
      <c r="D34">
        <f t="shared" si="5"/>
        <v>49</v>
      </c>
      <c r="E34">
        <f t="shared" si="6"/>
        <v>2940</v>
      </c>
    </row>
    <row r="35" spans="1:5" ht="15">
      <c r="A35">
        <v>2012</v>
      </c>
      <c r="B35">
        <v>8</v>
      </c>
      <c r="C35" s="2">
        <v>406</v>
      </c>
      <c r="D35">
        <f t="shared" si="5"/>
        <v>64</v>
      </c>
      <c r="E35">
        <f t="shared" si="6"/>
        <v>3248</v>
      </c>
    </row>
    <row r="36" spans="1:5" ht="15">
      <c r="A36">
        <v>2013</v>
      </c>
      <c r="B36">
        <v>9</v>
      </c>
      <c r="C36" s="2">
        <v>405</v>
      </c>
      <c r="D36">
        <f t="shared" si="5"/>
        <v>81</v>
      </c>
      <c r="E36">
        <f t="shared" si="6"/>
        <v>3645</v>
      </c>
    </row>
    <row r="37" spans="1:5" ht="15">
      <c r="A37">
        <v>2014</v>
      </c>
      <c r="B37">
        <v>10</v>
      </c>
      <c r="C37" s="2">
        <v>403</v>
      </c>
      <c r="D37">
        <f t="shared" si="5"/>
        <v>100</v>
      </c>
      <c r="E37">
        <f t="shared" si="6"/>
        <v>4030</v>
      </c>
    </row>
    <row r="38" spans="1:5" ht="15">
      <c r="A38">
        <v>2015</v>
      </c>
      <c r="B38">
        <v>11</v>
      </c>
      <c r="C38" s="2">
        <v>413</v>
      </c>
      <c r="D38">
        <f t="shared" si="5"/>
        <v>121</v>
      </c>
      <c r="E38">
        <f t="shared" si="6"/>
        <v>4543</v>
      </c>
    </row>
    <row r="39" spans="1:5" ht="15">
      <c r="A39">
        <v>2016</v>
      </c>
      <c r="B39">
        <v>12</v>
      </c>
      <c r="C39" s="2">
        <v>427</v>
      </c>
      <c r="D39">
        <f t="shared" si="5"/>
        <v>144</v>
      </c>
      <c r="E39">
        <f t="shared" si="6"/>
        <v>5124</v>
      </c>
    </row>
    <row r="40" spans="1:5" ht="15">
      <c r="A40">
        <v>2017</v>
      </c>
      <c r="B40">
        <v>13</v>
      </c>
      <c r="C40" s="2">
        <v>429</v>
      </c>
      <c r="D40">
        <f t="shared" si="5"/>
        <v>169</v>
      </c>
      <c r="E40">
        <f t="shared" si="6"/>
        <v>5577</v>
      </c>
    </row>
    <row r="41" spans="1:5" ht="15">
      <c r="A41">
        <v>2018</v>
      </c>
      <c r="B41">
        <v>14</v>
      </c>
      <c r="C41" s="2">
        <v>425</v>
      </c>
      <c r="D41">
        <f t="shared" si="5"/>
        <v>196</v>
      </c>
      <c r="E41">
        <f t="shared" si="6"/>
        <v>5950</v>
      </c>
    </row>
    <row r="42" spans="1:5" ht="15">
      <c r="A42">
        <v>2019</v>
      </c>
      <c r="B42">
        <v>15</v>
      </c>
      <c r="C42" s="2">
        <v>426</v>
      </c>
      <c r="D42">
        <f t="shared" si="5"/>
        <v>225</v>
      </c>
      <c r="E42">
        <f t="shared" si="6"/>
        <v>6390</v>
      </c>
    </row>
    <row r="43" spans="1:5" ht="15">
      <c r="A43">
        <v>2020</v>
      </c>
      <c r="B43">
        <v>16</v>
      </c>
      <c r="C43" s="2">
        <v>424</v>
      </c>
      <c r="D43">
        <f t="shared" si="5"/>
        <v>256</v>
      </c>
      <c r="E43" s="10">
        <f t="shared" si="6"/>
        <v>6784</v>
      </c>
    </row>
    <row r="44" spans="1:5" ht="15">
      <c r="A44">
        <v>2021</v>
      </c>
      <c r="B44">
        <v>17</v>
      </c>
      <c r="C44" s="4">
        <f>(C43+FORECAST(17,D$28:D$43,C$28:C$43))</f>
        <v>-496.5305242203051</v>
      </c>
      <c r="D44">
        <f t="shared" si="5"/>
        <v>289</v>
      </c>
      <c r="E44" s="10">
        <f t="shared" si="6"/>
        <v>-8441.018911745186</v>
      </c>
    </row>
    <row r="45" spans="1:5" ht="15">
      <c r="A45">
        <v>2022</v>
      </c>
      <c r="B45">
        <v>18</v>
      </c>
      <c r="C45" s="4">
        <f>(C44+FORECAST(18,D$28:D$43,C$28:C$43))</f>
        <v>-1414.529927007299</v>
      </c>
      <c r="D45">
        <f t="shared" si="5"/>
        <v>324</v>
      </c>
      <c r="E45" s="10">
        <f t="shared" si="6"/>
        <v>-25461.538686131382</v>
      </c>
    </row>
    <row r="46" spans="1:5" ht="15">
      <c r="A46">
        <v>2023</v>
      </c>
      <c r="B46">
        <v>19</v>
      </c>
      <c r="C46" s="4">
        <f>(C45+FORECAST(19,D$28:D$43,C$28:C$43))</f>
        <v>-2329.9982083609816</v>
      </c>
      <c r="D46">
        <f t="shared" si="5"/>
        <v>361</v>
      </c>
      <c r="E46" s="10">
        <f t="shared" si="6"/>
        <v>-44269.96595885865</v>
      </c>
    </row>
    <row r="47" spans="1:5" ht="15">
      <c r="A47">
        <v>2024</v>
      </c>
      <c r="B47">
        <v>20</v>
      </c>
      <c r="C47" s="4">
        <f>(C46+FORECAST(20,D$28:D$43,C$28:C$43))</f>
        <v>-3242.935368281353</v>
      </c>
      <c r="D47">
        <f t="shared" si="5"/>
        <v>400</v>
      </c>
      <c r="E47" s="10">
        <f t="shared" si="6"/>
        <v>-64858.70736562706</v>
      </c>
    </row>
    <row r="48" spans="1:5" ht="15">
      <c r="A48">
        <v>2025</v>
      </c>
      <c r="B48">
        <v>21</v>
      </c>
      <c r="C48" s="4">
        <f>(C47+FORECAST(21,D$28:D$43,C$28:C$43))</f>
        <v>-4153.341406768413</v>
      </c>
      <c r="D48">
        <f t="shared" si="5"/>
        <v>441</v>
      </c>
      <c r="E48" s="10">
        <f t="shared" si="6"/>
        <v>-87220.16954213669</v>
      </c>
    </row>
    <row r="49" spans="1:2" ht="15">
      <c r="A49" s="5" t="s">
        <v>37</v>
      </c>
      <c r="B49">
        <v>21</v>
      </c>
    </row>
  </sheetData>
  <mergeCells count="4">
    <mergeCell ref="A1:B1"/>
    <mergeCell ref="J1:L1"/>
    <mergeCell ref="A25:E25"/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4014-93D8-47CD-B1C0-C29089E2FA0B}">
  <dimension ref="A3:R15"/>
  <sheetViews>
    <sheetView workbookViewId="0" topLeftCell="A1">
      <selection activeCell="F22" sqref="F22"/>
    </sheetView>
  </sheetViews>
  <sheetFormatPr defaultColWidth="9.140625" defaultRowHeight="15"/>
  <cols>
    <col min="1" max="1" width="11.00390625" style="0" customWidth="1"/>
  </cols>
  <sheetData>
    <row r="3" spans="1:17" ht="15">
      <c r="A3" t="s">
        <v>59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</row>
    <row r="4" spans="1:17" ht="15">
      <c r="A4" t="s">
        <v>1</v>
      </c>
      <c r="B4">
        <v>14116</v>
      </c>
      <c r="C4">
        <v>14594</v>
      </c>
      <c r="D4">
        <v>15241</v>
      </c>
      <c r="E4">
        <v>15800</v>
      </c>
      <c r="F4">
        <v>15868</v>
      </c>
      <c r="G4">
        <v>15473</v>
      </c>
      <c r="H4">
        <v>15562</v>
      </c>
      <c r="I4">
        <v>15591</v>
      </c>
      <c r="J4">
        <v>15568</v>
      </c>
      <c r="K4">
        <v>15862</v>
      </c>
      <c r="L4">
        <v>16084</v>
      </c>
      <c r="M4">
        <v>16197</v>
      </c>
      <c r="N4">
        <v>16423</v>
      </c>
      <c r="O4">
        <v>16484</v>
      </c>
      <c r="P4">
        <v>16461</v>
      </c>
      <c r="Q4">
        <v>16442</v>
      </c>
    </row>
    <row r="5" spans="1:17" ht="15">
      <c r="A5" t="s">
        <v>56</v>
      </c>
      <c r="B5">
        <v>2452</v>
      </c>
      <c r="C5">
        <v>2304</v>
      </c>
      <c r="D5">
        <v>2247</v>
      </c>
      <c r="E5">
        <v>2206</v>
      </c>
      <c r="F5">
        <v>2107</v>
      </c>
      <c r="G5">
        <v>2019</v>
      </c>
      <c r="H5">
        <v>2008</v>
      </c>
      <c r="I5">
        <v>1960</v>
      </c>
      <c r="J5">
        <v>1867</v>
      </c>
      <c r="K5">
        <v>1820</v>
      </c>
      <c r="L5">
        <v>1849</v>
      </c>
      <c r="M5">
        <v>1708</v>
      </c>
      <c r="N5">
        <v>1672</v>
      </c>
      <c r="O5">
        <v>1578</v>
      </c>
      <c r="P5">
        <v>1498</v>
      </c>
      <c r="Q5">
        <v>1568</v>
      </c>
    </row>
    <row r="6" spans="1:17" ht="15">
      <c r="A6" t="s">
        <v>57</v>
      </c>
      <c r="B6">
        <v>4127</v>
      </c>
      <c r="C6">
        <v>4374</v>
      </c>
      <c r="D6">
        <v>4681</v>
      </c>
      <c r="E6">
        <v>5036</v>
      </c>
      <c r="F6">
        <v>4934</v>
      </c>
      <c r="G6">
        <v>4686</v>
      </c>
      <c r="H6">
        <v>4772</v>
      </c>
      <c r="I6">
        <v>4740</v>
      </c>
      <c r="J6">
        <v>4752</v>
      </c>
      <c r="K6">
        <v>4836</v>
      </c>
      <c r="L6">
        <v>4896</v>
      </c>
      <c r="M6">
        <v>5074</v>
      </c>
      <c r="N6">
        <v>5180</v>
      </c>
      <c r="O6">
        <v>5219</v>
      </c>
      <c r="P6">
        <v>5260</v>
      </c>
      <c r="Q6">
        <v>5179</v>
      </c>
    </row>
    <row r="7" spans="1:17" ht="15">
      <c r="A7" t="s">
        <v>58</v>
      </c>
      <c r="B7">
        <v>7531</v>
      </c>
      <c r="C7">
        <v>7912</v>
      </c>
      <c r="D7">
        <v>8309</v>
      </c>
      <c r="E7">
        <v>8549</v>
      </c>
      <c r="F7">
        <v>8819</v>
      </c>
      <c r="G7">
        <v>8758</v>
      </c>
      <c r="H7">
        <v>8777</v>
      </c>
      <c r="I7">
        <v>8884</v>
      </c>
      <c r="J7">
        <v>8941</v>
      </c>
      <c r="K7">
        <v>9179</v>
      </c>
      <c r="L7">
        <v>9289</v>
      </c>
      <c r="M7">
        <v>9354</v>
      </c>
      <c r="N7">
        <v>9507</v>
      </c>
      <c r="O7">
        <v>9606</v>
      </c>
      <c r="P7">
        <v>9612</v>
      </c>
      <c r="Q7">
        <v>9600</v>
      </c>
    </row>
    <row r="11" spans="2:18" ht="15">
      <c r="B11" t="s">
        <v>20</v>
      </c>
      <c r="C11" t="s">
        <v>21</v>
      </c>
      <c r="D11" t="s">
        <v>22</v>
      </c>
      <c r="E11" t="s">
        <v>23</v>
      </c>
      <c r="F11" t="s">
        <v>24</v>
      </c>
      <c r="G11" t="s">
        <v>25</v>
      </c>
      <c r="H11" t="s">
        <v>26</v>
      </c>
      <c r="I11" t="s">
        <v>27</v>
      </c>
      <c r="J11" t="s">
        <v>28</v>
      </c>
      <c r="K11" t="s">
        <v>29</v>
      </c>
      <c r="L11" t="s">
        <v>30</v>
      </c>
      <c r="M11" t="s">
        <v>31</v>
      </c>
      <c r="N11" t="s">
        <v>32</v>
      </c>
      <c r="O11" t="s">
        <v>33</v>
      </c>
      <c r="P11" t="s">
        <v>34</v>
      </c>
      <c r="Q11" t="s">
        <v>35</v>
      </c>
      <c r="R11" t="s">
        <v>36</v>
      </c>
    </row>
    <row r="12" spans="1:18" ht="15">
      <c r="A12" t="s">
        <v>1</v>
      </c>
      <c r="B12" s="2">
        <v>16442</v>
      </c>
      <c r="C12" s="2">
        <v>1253</v>
      </c>
      <c r="D12" s="2">
        <v>870</v>
      </c>
      <c r="E12" s="2">
        <v>860</v>
      </c>
      <c r="F12" s="2">
        <v>424</v>
      </c>
      <c r="G12" s="2">
        <v>1103</v>
      </c>
      <c r="H12" s="2">
        <v>1460</v>
      </c>
      <c r="I12" s="2">
        <v>2528</v>
      </c>
      <c r="J12" s="2">
        <v>388</v>
      </c>
      <c r="K12" s="2">
        <v>837</v>
      </c>
      <c r="L12" s="2">
        <v>481</v>
      </c>
      <c r="M12" s="2">
        <v>1024</v>
      </c>
      <c r="N12" s="2">
        <v>1846</v>
      </c>
      <c r="O12" s="2">
        <v>524</v>
      </c>
      <c r="P12" s="2">
        <v>565</v>
      </c>
      <c r="Q12" s="2">
        <v>1582</v>
      </c>
      <c r="R12" s="2">
        <v>696</v>
      </c>
    </row>
    <row r="13" spans="1:18" ht="15">
      <c r="A13" t="s">
        <v>56</v>
      </c>
      <c r="B13" s="2">
        <v>1568</v>
      </c>
      <c r="C13" s="2">
        <v>58</v>
      </c>
      <c r="D13" s="2">
        <v>122</v>
      </c>
      <c r="E13" s="2">
        <v>172</v>
      </c>
      <c r="F13" s="2">
        <v>28</v>
      </c>
      <c r="G13" s="2">
        <v>132</v>
      </c>
      <c r="H13" s="2">
        <v>136</v>
      </c>
      <c r="I13" s="2">
        <v>224</v>
      </c>
      <c r="J13" s="2">
        <v>35</v>
      </c>
      <c r="K13" s="2">
        <v>81</v>
      </c>
      <c r="L13" s="2">
        <v>91</v>
      </c>
      <c r="M13" s="2">
        <v>58</v>
      </c>
      <c r="N13" s="2">
        <v>43</v>
      </c>
      <c r="O13" s="2">
        <v>103</v>
      </c>
      <c r="P13" s="2">
        <v>68</v>
      </c>
      <c r="Q13" s="2">
        <v>174</v>
      </c>
      <c r="R13" s="2">
        <v>43</v>
      </c>
    </row>
    <row r="14" spans="1:18" ht="15">
      <c r="A14" t="s">
        <v>57</v>
      </c>
      <c r="B14" s="2">
        <v>5179</v>
      </c>
      <c r="C14" s="2">
        <v>423</v>
      </c>
      <c r="D14" s="2">
        <v>272</v>
      </c>
      <c r="E14" s="2">
        <v>203</v>
      </c>
      <c r="F14" s="2">
        <v>144</v>
      </c>
      <c r="G14" s="2">
        <v>354</v>
      </c>
      <c r="H14" s="2">
        <v>447</v>
      </c>
      <c r="I14" s="2">
        <v>606</v>
      </c>
      <c r="J14" s="2">
        <v>141</v>
      </c>
      <c r="K14" s="2">
        <v>309</v>
      </c>
      <c r="L14" s="2">
        <v>133</v>
      </c>
      <c r="M14" s="2">
        <v>323</v>
      </c>
      <c r="N14" s="2">
        <v>712</v>
      </c>
      <c r="O14" s="2">
        <v>147</v>
      </c>
      <c r="P14" s="2">
        <v>181</v>
      </c>
      <c r="Q14" s="2">
        <v>570</v>
      </c>
      <c r="R14" s="2">
        <v>216</v>
      </c>
    </row>
    <row r="15" spans="1:18" ht="15">
      <c r="A15" t="s">
        <v>58</v>
      </c>
      <c r="B15" s="2">
        <v>9600</v>
      </c>
      <c r="C15" s="2">
        <v>764</v>
      </c>
      <c r="D15" s="2">
        <v>470</v>
      </c>
      <c r="E15" s="2">
        <v>482</v>
      </c>
      <c r="F15" s="2">
        <v>249</v>
      </c>
      <c r="G15" s="2">
        <v>614</v>
      </c>
      <c r="H15" s="2">
        <v>864</v>
      </c>
      <c r="I15" s="2">
        <v>1678</v>
      </c>
      <c r="J15" s="2">
        <v>213</v>
      </c>
      <c r="K15" s="2">
        <v>441</v>
      </c>
      <c r="L15" s="2">
        <v>256</v>
      </c>
      <c r="M15" s="2">
        <v>641</v>
      </c>
      <c r="N15" s="2">
        <v>1074</v>
      </c>
      <c r="O15" s="2">
        <v>274</v>
      </c>
      <c r="P15" s="2">
        <v>311</v>
      </c>
      <c r="Q15" s="2">
        <v>833</v>
      </c>
      <c r="R15" s="2">
        <v>436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90E9-65E4-4FC9-B1D5-6605B60D1802}">
  <dimension ref="A1:W19"/>
  <sheetViews>
    <sheetView workbookViewId="0" topLeftCell="A1">
      <selection activeCell="J24" sqref="J24"/>
    </sheetView>
  </sheetViews>
  <sheetFormatPr defaultColWidth="9.140625" defaultRowHeight="15"/>
  <cols>
    <col min="1" max="1" width="11.28125" style="0" customWidth="1"/>
    <col min="2" max="2" width="10.57421875" style="0" customWidth="1"/>
    <col min="3" max="3" width="11.140625" style="0" customWidth="1"/>
    <col min="4" max="4" width="10.00390625" style="0" customWidth="1"/>
    <col min="6" max="6" width="10.28125" style="0" customWidth="1"/>
  </cols>
  <sheetData>
    <row r="1" spans="1:7" ht="15">
      <c r="A1" s="38" t="s">
        <v>71</v>
      </c>
      <c r="B1" s="38"/>
      <c r="C1" s="38"/>
      <c r="D1" s="38"/>
      <c r="E1" s="38"/>
      <c r="F1" s="38"/>
      <c r="G1" s="8"/>
    </row>
    <row r="2" spans="1:9" ht="15">
      <c r="A2" s="21" t="s">
        <v>51</v>
      </c>
      <c r="B2" s="21" t="s">
        <v>52</v>
      </c>
      <c r="C2" s="21" t="s">
        <v>55</v>
      </c>
      <c r="D2" s="21" t="s">
        <v>53</v>
      </c>
      <c r="E2" s="21" t="s">
        <v>54</v>
      </c>
      <c r="F2" s="8"/>
      <c r="I2" t="s">
        <v>24</v>
      </c>
    </row>
    <row r="3" spans="1:13" ht="15">
      <c r="A3" s="20">
        <v>2005</v>
      </c>
      <c r="B3" s="29">
        <f>Tabela7[[#This Row],[Rolnictwo]]+Tabela7[[#This Row],[Przemysł]]+Tabela7[[#This Row],[Usługi]]</f>
        <v>1.0000708415981865</v>
      </c>
      <c r="C3" s="28">
        <f aca="true" t="shared" si="0" ref="C3:C18">K4/J4</f>
        <v>0.17419948994049306</v>
      </c>
      <c r="D3" s="28">
        <f aca="true" t="shared" si="1" ref="D3:D18">L4/J4</f>
        <v>0.29236327571550014</v>
      </c>
      <c r="E3" s="28">
        <f aca="true" t="shared" si="2" ref="E3:E18">M4/J4</f>
        <v>0.5335080759421933</v>
      </c>
      <c r="F3" s="12"/>
      <c r="I3" t="s">
        <v>59</v>
      </c>
      <c r="J3" t="s">
        <v>1</v>
      </c>
      <c r="K3" t="s">
        <v>56</v>
      </c>
      <c r="L3" t="s">
        <v>57</v>
      </c>
      <c r="M3" t="s">
        <v>58</v>
      </c>
    </row>
    <row r="4" spans="1:23" ht="15">
      <c r="A4" s="20">
        <v>2006</v>
      </c>
      <c r="B4" s="29">
        <f>Tabela7[[#This Row],[Rolnictwo]]+Tabela7[[#This Row],[Przemysł]]+Tabela7[[#This Row],[Usługi]]</f>
        <v>0.9997259147594901</v>
      </c>
      <c r="C4" s="28">
        <f t="shared" si="0"/>
        <v>0.15787309853364395</v>
      </c>
      <c r="D4" s="28">
        <f t="shared" si="1"/>
        <v>0.2997122104974647</v>
      </c>
      <c r="E4" s="28">
        <f t="shared" si="2"/>
        <v>0.5421406057283815</v>
      </c>
      <c r="F4" s="17"/>
      <c r="I4" t="s">
        <v>3</v>
      </c>
      <c r="J4">
        <v>14116</v>
      </c>
      <c r="K4">
        <v>2459</v>
      </c>
      <c r="L4">
        <v>4127</v>
      </c>
      <c r="M4">
        <v>7531</v>
      </c>
      <c r="P4" s="15"/>
      <c r="Q4" s="15"/>
      <c r="R4" s="15"/>
      <c r="S4" s="15"/>
      <c r="T4" s="15"/>
      <c r="U4" s="15"/>
      <c r="V4" s="15"/>
      <c r="W4" s="15"/>
    </row>
    <row r="5" spans="1:23" ht="15">
      <c r="A5" s="20">
        <v>2007</v>
      </c>
      <c r="B5" s="29">
        <f>Tabela7[[#This Row],[Rolnictwo]]+Tabela7[[#This Row],[Przemysł]]+Tabela7[[#This Row],[Usługi]]</f>
        <v>0.9997375500295257</v>
      </c>
      <c r="C5" s="28">
        <f t="shared" si="0"/>
        <v>0.14743127091398203</v>
      </c>
      <c r="D5" s="28">
        <f t="shared" si="1"/>
        <v>0.30713207794764125</v>
      </c>
      <c r="E5" s="28">
        <f t="shared" si="2"/>
        <v>0.5451742011679024</v>
      </c>
      <c r="F5" s="17"/>
      <c r="I5" t="s">
        <v>4</v>
      </c>
      <c r="J5">
        <v>14594</v>
      </c>
      <c r="K5">
        <v>2304</v>
      </c>
      <c r="L5">
        <v>4374</v>
      </c>
      <c r="M5">
        <v>7912</v>
      </c>
      <c r="P5" s="15"/>
      <c r="Q5" s="15"/>
      <c r="R5" s="15"/>
      <c r="S5" s="15"/>
      <c r="T5" s="15"/>
      <c r="U5" s="15"/>
      <c r="V5" s="15"/>
      <c r="W5" s="15"/>
    </row>
    <row r="6" spans="1:23" ht="15">
      <c r="A6" s="20">
        <v>2008</v>
      </c>
      <c r="B6" s="29">
        <f>Tabela7[[#This Row],[Rolnictwo]]+Tabela7[[#This Row],[Przemysł]]+Tabela7[[#This Row],[Usługi]]</f>
        <v>0.9994303797468354</v>
      </c>
      <c r="C6" s="28">
        <f t="shared" si="0"/>
        <v>0.13962025316455695</v>
      </c>
      <c r="D6" s="28">
        <f t="shared" si="1"/>
        <v>0.3187341772151899</v>
      </c>
      <c r="E6" s="28">
        <f t="shared" si="2"/>
        <v>0.5410759493670886</v>
      </c>
      <c r="F6" s="17"/>
      <c r="G6" s="14"/>
      <c r="I6" t="s">
        <v>5</v>
      </c>
      <c r="J6">
        <v>15241</v>
      </c>
      <c r="K6">
        <v>2247</v>
      </c>
      <c r="L6">
        <v>4681</v>
      </c>
      <c r="M6">
        <v>8309</v>
      </c>
      <c r="P6" s="13"/>
      <c r="Q6" s="13"/>
      <c r="R6" s="13"/>
      <c r="S6" s="13"/>
      <c r="T6" s="13"/>
      <c r="U6" s="13"/>
      <c r="V6" s="13"/>
      <c r="W6" s="13"/>
    </row>
    <row r="7" spans="1:23" ht="15">
      <c r="A7" s="20">
        <v>2009</v>
      </c>
      <c r="B7" s="29">
        <f>Tabela7[[#This Row],[Rolnictwo]]+Tabela7[[#This Row],[Przemysł]]+Tabela7[[#This Row],[Usługi]]</f>
        <v>0.9994958406856567</v>
      </c>
      <c r="C7" s="28">
        <f t="shared" si="0"/>
        <v>0.1327829594151752</v>
      </c>
      <c r="D7" s="28">
        <f t="shared" si="1"/>
        <v>0.31094025712125034</v>
      </c>
      <c r="E7" s="28">
        <f t="shared" si="2"/>
        <v>0.5557726241492311</v>
      </c>
      <c r="F7" s="17"/>
      <c r="G7" s="14"/>
      <c r="I7" t="s">
        <v>6</v>
      </c>
      <c r="J7">
        <v>15800</v>
      </c>
      <c r="K7">
        <v>2206</v>
      </c>
      <c r="L7">
        <v>5036</v>
      </c>
      <c r="M7">
        <v>8549</v>
      </c>
      <c r="P7" s="16"/>
      <c r="Q7" s="16"/>
      <c r="R7" s="16"/>
      <c r="S7" s="16"/>
      <c r="T7" s="16"/>
      <c r="U7" s="16"/>
      <c r="V7" s="16"/>
      <c r="W7" s="16"/>
    </row>
    <row r="8" spans="1:23" ht="15">
      <c r="A8" s="20">
        <v>2010</v>
      </c>
      <c r="B8" s="29">
        <f>Tabela7[[#This Row],[Rolnictwo]]+Tabela7[[#This Row],[Przemysł]]+Tabela7[[#This Row],[Usługi]]</f>
        <v>0.9993537129192788</v>
      </c>
      <c r="C8" s="28">
        <f t="shared" si="0"/>
        <v>0.13048536159762167</v>
      </c>
      <c r="D8" s="28">
        <f t="shared" si="1"/>
        <v>0.3028501260259807</v>
      </c>
      <c r="E8" s="28">
        <f t="shared" si="2"/>
        <v>0.5660182252956764</v>
      </c>
      <c r="F8" s="17"/>
      <c r="G8" s="14"/>
      <c r="I8" t="s">
        <v>7</v>
      </c>
      <c r="J8">
        <v>15868</v>
      </c>
      <c r="K8">
        <v>2107</v>
      </c>
      <c r="L8">
        <v>4934</v>
      </c>
      <c r="M8">
        <v>8819</v>
      </c>
      <c r="P8" s="16"/>
      <c r="Q8" s="16"/>
      <c r="R8" s="16"/>
      <c r="S8" s="16"/>
      <c r="T8" s="16"/>
      <c r="U8" s="16"/>
      <c r="V8" s="16"/>
      <c r="W8" s="16"/>
    </row>
    <row r="9" spans="1:23" ht="15">
      <c r="A9" s="20">
        <v>2011</v>
      </c>
      <c r="B9" s="29">
        <f>Tabela7[[#This Row],[Rolnictwo]]+Tabela7[[#This Row],[Przemysł]]+Tabela7[[#This Row],[Usługi]]</f>
        <v>0.9996787045366919</v>
      </c>
      <c r="C9" s="28">
        <f t="shared" si="0"/>
        <v>0.12903225806451613</v>
      </c>
      <c r="D9" s="28">
        <f t="shared" si="1"/>
        <v>0.30664439018121065</v>
      </c>
      <c r="E9" s="28">
        <f t="shared" si="2"/>
        <v>0.5640020562909652</v>
      </c>
      <c r="F9" s="17"/>
      <c r="I9" t="s">
        <v>8</v>
      </c>
      <c r="J9">
        <v>15473</v>
      </c>
      <c r="K9">
        <v>2019</v>
      </c>
      <c r="L9">
        <v>4686</v>
      </c>
      <c r="M9">
        <v>8758</v>
      </c>
      <c r="P9" s="2"/>
      <c r="Q9" s="2"/>
      <c r="R9" s="2"/>
      <c r="S9" s="2"/>
      <c r="T9" s="2"/>
      <c r="U9" s="2"/>
      <c r="V9" s="2"/>
      <c r="W9" s="2"/>
    </row>
    <row r="10" spans="1:23" ht="15">
      <c r="A10" s="20">
        <v>2012</v>
      </c>
      <c r="B10" s="29">
        <f>Tabela7[[#This Row],[Rolnictwo]]+Tabela7[[#This Row],[Przemysł]]+Tabela7[[#This Row],[Usługi]]</f>
        <v>0.9995510230261049</v>
      </c>
      <c r="C10" s="28">
        <f t="shared" si="0"/>
        <v>0.12571355269065487</v>
      </c>
      <c r="D10" s="28">
        <f t="shared" si="1"/>
        <v>0.304021550894747</v>
      </c>
      <c r="E10" s="28">
        <f t="shared" si="2"/>
        <v>0.569815919440703</v>
      </c>
      <c r="F10" s="17"/>
      <c r="I10" t="s">
        <v>9</v>
      </c>
      <c r="J10">
        <v>15562</v>
      </c>
      <c r="K10">
        <v>2008</v>
      </c>
      <c r="L10">
        <v>4772</v>
      </c>
      <c r="M10">
        <v>8777</v>
      </c>
      <c r="P10" s="2"/>
      <c r="Q10" s="2"/>
      <c r="R10" s="2"/>
      <c r="S10" s="2"/>
      <c r="T10" s="2"/>
      <c r="U10" s="2"/>
      <c r="V10" s="2"/>
      <c r="W10" s="2"/>
    </row>
    <row r="11" spans="1:13" ht="15">
      <c r="A11" s="20">
        <v>2013</v>
      </c>
      <c r="B11" s="29">
        <f>Tabela7[[#This Row],[Rolnictwo]]+Tabela7[[#This Row],[Przemysł]]+Tabela7[[#This Row],[Usługi]]</f>
        <v>0.9994861253854059</v>
      </c>
      <c r="C11" s="28">
        <f t="shared" si="0"/>
        <v>0.11992548818088386</v>
      </c>
      <c r="D11" s="28">
        <f t="shared" si="1"/>
        <v>0.3052415210688592</v>
      </c>
      <c r="E11" s="28">
        <f t="shared" si="2"/>
        <v>0.5743191161356629</v>
      </c>
      <c r="F11" s="17"/>
      <c r="I11" t="s">
        <v>10</v>
      </c>
      <c r="J11">
        <v>15591</v>
      </c>
      <c r="K11">
        <v>1960</v>
      </c>
      <c r="L11">
        <v>4740</v>
      </c>
      <c r="M11">
        <v>8884</v>
      </c>
    </row>
    <row r="12" spans="1:13" ht="15">
      <c r="A12" s="20">
        <v>2014</v>
      </c>
      <c r="B12" s="29">
        <f>Tabela7[[#This Row],[Rolnictwo]]+Tabela7[[#This Row],[Przemysł]]+Tabela7[[#This Row],[Usługi]]</f>
        <v>0.9982978186861682</v>
      </c>
      <c r="C12" s="28">
        <f t="shared" si="0"/>
        <v>0.1147396293027361</v>
      </c>
      <c r="D12" s="28">
        <f t="shared" si="1"/>
        <v>0.3048795864329845</v>
      </c>
      <c r="E12" s="28">
        <f t="shared" si="2"/>
        <v>0.5786786029504476</v>
      </c>
      <c r="F12" s="17"/>
      <c r="I12" t="s">
        <v>11</v>
      </c>
      <c r="J12">
        <v>15568</v>
      </c>
      <c r="K12">
        <v>1867</v>
      </c>
      <c r="L12">
        <v>4752</v>
      </c>
      <c r="M12">
        <v>8941</v>
      </c>
    </row>
    <row r="13" spans="1:13" ht="15">
      <c r="A13" s="20">
        <v>2015</v>
      </c>
      <c r="B13" s="29">
        <f>Tabela7[[#This Row],[Rolnictwo]]+Tabela7[[#This Row],[Przemysł]]+Tabela7[[#This Row],[Usługi]]</f>
        <v>0.9968913205670231</v>
      </c>
      <c r="C13" s="28">
        <f t="shared" si="0"/>
        <v>0.1149589654314847</v>
      </c>
      <c r="D13" s="28">
        <f t="shared" si="1"/>
        <v>0.3044018900770952</v>
      </c>
      <c r="E13" s="28">
        <f t="shared" si="2"/>
        <v>0.5775304650584432</v>
      </c>
      <c r="F13" s="17"/>
      <c r="I13" t="s">
        <v>12</v>
      </c>
      <c r="J13">
        <v>15862</v>
      </c>
      <c r="K13">
        <v>1820</v>
      </c>
      <c r="L13">
        <v>4836</v>
      </c>
      <c r="M13">
        <v>9179</v>
      </c>
    </row>
    <row r="14" spans="1:13" ht="15">
      <c r="A14" s="20">
        <v>2016</v>
      </c>
      <c r="B14" s="29">
        <f>Tabela7[[#This Row],[Rolnictwo]]+Tabela7[[#This Row],[Przemysł]]+Tabela7[[#This Row],[Usługi]]</f>
        <v>0.9962338704698401</v>
      </c>
      <c r="C14" s="28">
        <f t="shared" si="0"/>
        <v>0.10545162684447737</v>
      </c>
      <c r="D14" s="28">
        <f t="shared" si="1"/>
        <v>0.31326788911526826</v>
      </c>
      <c r="E14" s="28">
        <f t="shared" si="2"/>
        <v>0.5775143545100945</v>
      </c>
      <c r="F14" s="17"/>
      <c r="I14" t="s">
        <v>13</v>
      </c>
      <c r="J14">
        <v>16084</v>
      </c>
      <c r="K14">
        <v>1849</v>
      </c>
      <c r="L14">
        <v>4896</v>
      </c>
      <c r="M14">
        <v>9289</v>
      </c>
    </row>
    <row r="15" spans="1:13" ht="15">
      <c r="A15" s="20">
        <v>2017</v>
      </c>
      <c r="B15" s="29">
        <f>Tabela7[[#This Row],[Rolnictwo]]+Tabela7[[#This Row],[Przemysł]]+Tabela7[[#This Row],[Usługi]]</f>
        <v>0.9961030262436826</v>
      </c>
      <c r="C15" s="28">
        <f t="shared" si="0"/>
        <v>0.10180843938379103</v>
      </c>
      <c r="D15" s="28">
        <f t="shared" si="1"/>
        <v>0.3154113134019363</v>
      </c>
      <c r="E15" s="28">
        <f t="shared" si="2"/>
        <v>0.5788832734579553</v>
      </c>
      <c r="F15" s="17"/>
      <c r="I15" t="s">
        <v>14</v>
      </c>
      <c r="J15">
        <v>16197</v>
      </c>
      <c r="K15">
        <v>1708</v>
      </c>
      <c r="L15">
        <v>5074</v>
      </c>
      <c r="M15">
        <v>9354</v>
      </c>
    </row>
    <row r="16" spans="1:13" ht="15">
      <c r="A16" s="20">
        <v>2018</v>
      </c>
      <c r="B16" s="29">
        <f>Tabela7[[#This Row],[Rolnictwo]]+Tabela7[[#This Row],[Przemysł]]+Tabela7[[#This Row],[Usługi]]</f>
        <v>0.9950861441397718</v>
      </c>
      <c r="C16" s="28">
        <f t="shared" si="0"/>
        <v>0.09572919194370298</v>
      </c>
      <c r="D16" s="28">
        <f t="shared" si="1"/>
        <v>0.31661004610531424</v>
      </c>
      <c r="E16" s="28">
        <f t="shared" si="2"/>
        <v>0.5827469060907546</v>
      </c>
      <c r="F16" s="17"/>
      <c r="I16" t="s">
        <v>15</v>
      </c>
      <c r="J16">
        <v>16423</v>
      </c>
      <c r="K16">
        <v>1672</v>
      </c>
      <c r="L16">
        <v>5180</v>
      </c>
      <c r="M16">
        <v>9507</v>
      </c>
    </row>
    <row r="17" spans="1:13" ht="15">
      <c r="A17" s="20">
        <v>2019</v>
      </c>
      <c r="B17" s="29">
        <f>Tabela7[[#This Row],[Rolnictwo]]+Tabela7[[#This Row],[Przemysł]]+Tabela7[[#This Row],[Usługi]]</f>
        <v>0.9955652754996658</v>
      </c>
      <c r="C17" s="28">
        <f t="shared" si="0"/>
        <v>0.09100297673288378</v>
      </c>
      <c r="D17" s="28">
        <f t="shared" si="1"/>
        <v>0.31954316262681487</v>
      </c>
      <c r="E17" s="28">
        <f t="shared" si="2"/>
        <v>0.5850191361399671</v>
      </c>
      <c r="F17" s="17"/>
      <c r="I17" t="s">
        <v>16</v>
      </c>
      <c r="J17">
        <v>16484</v>
      </c>
      <c r="K17">
        <v>1578</v>
      </c>
      <c r="L17">
        <v>5219</v>
      </c>
      <c r="M17">
        <v>9606</v>
      </c>
    </row>
    <row r="18" spans="1:13" ht="15">
      <c r="A18" s="20">
        <v>2020</v>
      </c>
      <c r="B18" s="29">
        <f>Tabela7[[#This Row],[Rolnictwo]]+Tabela7[[#This Row],[Przemysł]]+Tabela7[[#This Row],[Usługi]]</f>
        <v>0.9976280257876171</v>
      </c>
      <c r="C18" s="28">
        <f t="shared" si="0"/>
        <v>0.09536552730811337</v>
      </c>
      <c r="D18" s="28">
        <f t="shared" si="1"/>
        <v>0.3153509305437295</v>
      </c>
      <c r="E18" s="28">
        <f t="shared" si="2"/>
        <v>0.5869115679357743</v>
      </c>
      <c r="F18" s="17"/>
      <c r="I18" t="s">
        <v>17</v>
      </c>
      <c r="J18">
        <v>16461</v>
      </c>
      <c r="K18">
        <v>1498</v>
      </c>
      <c r="L18">
        <v>5260</v>
      </c>
      <c r="M18">
        <v>9630</v>
      </c>
    </row>
    <row r="19" spans="6:13" ht="15">
      <c r="F19" s="17"/>
      <c r="I19" t="s">
        <v>18</v>
      </c>
      <c r="J19">
        <v>16442</v>
      </c>
      <c r="K19">
        <v>1568</v>
      </c>
      <c r="L19">
        <v>5185</v>
      </c>
      <c r="M19">
        <v>9650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3A229-BAB3-4627-9D5A-319AE5D0D0AF}">
  <dimension ref="A1:W19"/>
  <sheetViews>
    <sheetView workbookViewId="0" topLeftCell="A1">
      <selection activeCell="I33" sqref="I33"/>
    </sheetView>
  </sheetViews>
  <sheetFormatPr defaultColWidth="9.140625" defaultRowHeight="15"/>
  <cols>
    <col min="1" max="1" width="11.28125" style="0" customWidth="1"/>
    <col min="2" max="2" width="10.57421875" style="0" customWidth="1"/>
    <col min="3" max="3" width="11.140625" style="0" customWidth="1"/>
    <col min="4" max="4" width="10.00390625" style="0" customWidth="1"/>
    <col min="6" max="6" width="10.28125" style="0" customWidth="1"/>
  </cols>
  <sheetData>
    <row r="1" spans="1:7" ht="15">
      <c r="A1" s="38" t="s">
        <v>71</v>
      </c>
      <c r="B1" s="38"/>
      <c r="C1" s="38"/>
      <c r="D1" s="38"/>
      <c r="E1" s="38"/>
      <c r="F1" s="38"/>
      <c r="G1" s="8"/>
    </row>
    <row r="2" spans="1:9" ht="15">
      <c r="A2" s="21" t="s">
        <v>51</v>
      </c>
      <c r="B2" s="21" t="s">
        <v>52</v>
      </c>
      <c r="C2" s="21" t="s">
        <v>55</v>
      </c>
      <c r="D2" s="21" t="s">
        <v>53</v>
      </c>
      <c r="E2" s="21" t="s">
        <v>54</v>
      </c>
      <c r="F2" s="8"/>
      <c r="I2" t="s">
        <v>24</v>
      </c>
    </row>
    <row r="3" spans="1:13" ht="15">
      <c r="A3" s="20">
        <v>2005</v>
      </c>
      <c r="B3" s="29">
        <f>Tabela79[[#This Row],[Rolnictwo]]+Tabela79[[#This Row],[Przemysł]]+Tabela79[[#This Row],[Usługi]]</f>
        <v>0.9974874371859296</v>
      </c>
      <c r="C3" s="28">
        <f aca="true" t="shared" si="0" ref="C3:C18">K4/J4</f>
        <v>0.11306532663316583</v>
      </c>
      <c r="D3" s="28">
        <f aca="true" t="shared" si="1" ref="D3:D18">L4/J4</f>
        <v>0.31909547738693467</v>
      </c>
      <c r="E3" s="28">
        <f aca="true" t="shared" si="2" ref="E3:E18">M4/J4</f>
        <v>0.5653266331658291</v>
      </c>
      <c r="F3" s="12"/>
      <c r="I3" t="s">
        <v>59</v>
      </c>
      <c r="J3" t="s">
        <v>1</v>
      </c>
      <c r="K3" t="s">
        <v>56</v>
      </c>
      <c r="L3" t="s">
        <v>57</v>
      </c>
      <c r="M3" t="s">
        <v>58</v>
      </c>
    </row>
    <row r="4" spans="1:23" ht="15">
      <c r="A4" s="20">
        <v>2006</v>
      </c>
      <c r="B4" s="29">
        <f>Tabela79[[#This Row],[Rolnictwo]]+Tabela79[[#This Row],[Przemysł]]+Tabela79[[#This Row],[Usługi]]</f>
        <v>1</v>
      </c>
      <c r="C4" s="28">
        <f t="shared" si="0"/>
        <v>0.09785202863961814</v>
      </c>
      <c r="D4" s="28">
        <f t="shared" si="1"/>
        <v>0.3436754176610978</v>
      </c>
      <c r="E4" s="28">
        <f t="shared" si="2"/>
        <v>0.5584725536992841</v>
      </c>
      <c r="F4" s="17"/>
      <c r="I4" t="s">
        <v>3</v>
      </c>
      <c r="J4" s="4">
        <v>398</v>
      </c>
      <c r="K4" s="4">
        <v>45</v>
      </c>
      <c r="L4" s="4">
        <v>127</v>
      </c>
      <c r="M4" s="4">
        <v>225</v>
      </c>
      <c r="P4" s="15"/>
      <c r="Q4" s="15"/>
      <c r="R4" s="15"/>
      <c r="S4" s="15"/>
      <c r="T4" s="15"/>
      <c r="U4" s="15"/>
      <c r="V4" s="15"/>
      <c r="W4" s="15"/>
    </row>
    <row r="5" spans="1:23" ht="15">
      <c r="A5" s="20">
        <v>2007</v>
      </c>
      <c r="B5" s="29">
        <f>Tabela79[[#This Row],[Rolnictwo]]+Tabela79[[#This Row],[Przemysł]]+Tabela79[[#This Row],[Usługi]]</f>
        <v>1.002288329519451</v>
      </c>
      <c r="C5" s="28">
        <f t="shared" si="0"/>
        <v>0.09839816933638444</v>
      </c>
      <c r="D5" s="28">
        <f t="shared" si="1"/>
        <v>0.34553775743707094</v>
      </c>
      <c r="E5" s="28">
        <f t="shared" si="2"/>
        <v>0.5583524027459954</v>
      </c>
      <c r="F5" s="17"/>
      <c r="I5" t="s">
        <v>4</v>
      </c>
      <c r="J5" s="4">
        <v>419</v>
      </c>
      <c r="K5" s="4">
        <v>41</v>
      </c>
      <c r="L5" s="4">
        <v>144</v>
      </c>
      <c r="M5" s="4">
        <v>234</v>
      </c>
      <c r="P5" s="15"/>
      <c r="Q5" s="15"/>
      <c r="R5" s="15"/>
      <c r="S5" s="15"/>
      <c r="T5" s="15"/>
      <c r="U5" s="15"/>
      <c r="V5" s="15"/>
      <c r="W5" s="15"/>
    </row>
    <row r="6" spans="1:23" ht="15">
      <c r="A6" s="20">
        <v>2008</v>
      </c>
      <c r="B6" s="29">
        <f>Tabela79[[#This Row],[Rolnictwo]]+Tabela79[[#This Row],[Przemysł]]+Tabela79[[#This Row],[Usługi]]</f>
        <v>1</v>
      </c>
      <c r="C6" s="28">
        <f t="shared" si="0"/>
        <v>0.08653846153846154</v>
      </c>
      <c r="D6" s="28">
        <f t="shared" si="1"/>
        <v>0.3629807692307692</v>
      </c>
      <c r="E6" s="28">
        <f t="shared" si="2"/>
        <v>0.5504807692307693</v>
      </c>
      <c r="F6" s="17"/>
      <c r="G6" s="14"/>
      <c r="I6" t="s">
        <v>5</v>
      </c>
      <c r="J6" s="4">
        <v>437</v>
      </c>
      <c r="K6" s="4">
        <v>43</v>
      </c>
      <c r="L6" s="4">
        <v>151</v>
      </c>
      <c r="M6" s="4">
        <v>244</v>
      </c>
      <c r="P6" s="13"/>
      <c r="Q6" s="13"/>
      <c r="R6" s="13"/>
      <c r="S6" s="13"/>
      <c r="T6" s="13"/>
      <c r="U6" s="13"/>
      <c r="V6" s="13"/>
      <c r="W6" s="13"/>
    </row>
    <row r="7" spans="1:23" ht="15">
      <c r="A7" s="20">
        <v>2009</v>
      </c>
      <c r="B7" s="29">
        <f>Tabela79[[#This Row],[Rolnictwo]]+Tabela79[[#This Row],[Przemysł]]+Tabela79[[#This Row],[Usługi]]</f>
        <v>1</v>
      </c>
      <c r="C7" s="28">
        <f t="shared" si="0"/>
        <v>0.07371007371007371</v>
      </c>
      <c r="D7" s="28">
        <f t="shared" si="1"/>
        <v>0.3464373464373464</v>
      </c>
      <c r="E7" s="28">
        <f t="shared" si="2"/>
        <v>0.5798525798525799</v>
      </c>
      <c r="F7" s="17"/>
      <c r="G7" s="14"/>
      <c r="I7" t="s">
        <v>6</v>
      </c>
      <c r="J7" s="4">
        <v>416</v>
      </c>
      <c r="K7" s="4">
        <v>36</v>
      </c>
      <c r="L7" s="4">
        <v>151</v>
      </c>
      <c r="M7" s="4">
        <v>229</v>
      </c>
      <c r="P7" s="16"/>
      <c r="Q7" s="16"/>
      <c r="R7" s="16"/>
      <c r="S7" s="16"/>
      <c r="T7" s="16"/>
      <c r="U7" s="16"/>
      <c r="V7" s="16"/>
      <c r="W7" s="16"/>
    </row>
    <row r="8" spans="1:23" ht="15">
      <c r="A8" s="20">
        <v>2010</v>
      </c>
      <c r="B8" s="29">
        <f>Tabela79[[#This Row],[Rolnictwo]]+Tabela79[[#This Row],[Przemysł]]+Tabela79[[#This Row],[Usługi]]</f>
        <v>1</v>
      </c>
      <c r="C8" s="28">
        <f t="shared" si="0"/>
        <v>0.07962529274004684</v>
      </c>
      <c r="D8" s="28">
        <f t="shared" si="1"/>
        <v>0.34192037470725994</v>
      </c>
      <c r="E8" s="28">
        <f t="shared" si="2"/>
        <v>0.5784543325526932</v>
      </c>
      <c r="F8" s="17"/>
      <c r="G8" s="14"/>
      <c r="I8" t="s">
        <v>7</v>
      </c>
      <c r="J8" s="4">
        <v>407</v>
      </c>
      <c r="K8" s="4">
        <v>30</v>
      </c>
      <c r="L8" s="4">
        <v>141</v>
      </c>
      <c r="M8" s="4">
        <v>236</v>
      </c>
      <c r="P8" s="16"/>
      <c r="Q8" s="16"/>
      <c r="R8" s="16"/>
      <c r="S8" s="16"/>
      <c r="T8" s="16"/>
      <c r="U8" s="16"/>
      <c r="V8" s="16"/>
      <c r="W8" s="16"/>
    </row>
    <row r="9" spans="1:23" ht="15">
      <c r="A9" s="20">
        <v>2011</v>
      </c>
      <c r="B9" s="29">
        <f>Tabela79[[#This Row],[Rolnictwo]]+Tabela79[[#This Row],[Przemysł]]+Tabela79[[#This Row],[Usługi]]</f>
        <v>1</v>
      </c>
      <c r="C9" s="28">
        <f t="shared" si="0"/>
        <v>0.0761904761904762</v>
      </c>
      <c r="D9" s="28">
        <f t="shared" si="1"/>
        <v>0.35</v>
      </c>
      <c r="E9" s="28">
        <f t="shared" si="2"/>
        <v>0.5738095238095238</v>
      </c>
      <c r="F9" s="17"/>
      <c r="I9" t="s">
        <v>8</v>
      </c>
      <c r="J9" s="4">
        <v>427</v>
      </c>
      <c r="K9" s="4">
        <v>34</v>
      </c>
      <c r="L9" s="4">
        <v>146</v>
      </c>
      <c r="M9" s="4">
        <v>247</v>
      </c>
      <c r="P9" s="2"/>
      <c r="Q9" s="2"/>
      <c r="R9" s="2"/>
      <c r="S9" s="2"/>
      <c r="T9" s="2"/>
      <c r="U9" s="2"/>
      <c r="V9" s="2"/>
      <c r="W9" s="2"/>
    </row>
    <row r="10" spans="1:23" ht="15">
      <c r="A10" s="20">
        <v>2012</v>
      </c>
      <c r="B10" s="29">
        <f>Tabela79[[#This Row],[Rolnictwo]]+Tabela79[[#This Row],[Przemysł]]+Tabela79[[#This Row],[Usługi]]</f>
        <v>1</v>
      </c>
      <c r="C10" s="28">
        <f t="shared" si="0"/>
        <v>0.07635467980295567</v>
      </c>
      <c r="D10" s="28">
        <f t="shared" si="1"/>
        <v>0.33251231527093594</v>
      </c>
      <c r="E10" s="28">
        <f t="shared" si="2"/>
        <v>0.5911330049261084</v>
      </c>
      <c r="F10" s="17"/>
      <c r="I10" t="s">
        <v>9</v>
      </c>
      <c r="J10" s="4">
        <v>420</v>
      </c>
      <c r="K10" s="4">
        <v>32</v>
      </c>
      <c r="L10" s="4">
        <v>147</v>
      </c>
      <c r="M10" s="4">
        <v>241</v>
      </c>
      <c r="P10" s="2"/>
      <c r="Q10" s="2"/>
      <c r="R10" s="2"/>
      <c r="S10" s="2"/>
      <c r="T10" s="2"/>
      <c r="U10" s="2"/>
      <c r="V10" s="2"/>
      <c r="W10" s="2"/>
    </row>
    <row r="11" spans="1:13" ht="15">
      <c r="A11" s="20">
        <v>2013</v>
      </c>
      <c r="B11" s="29">
        <f>Tabela79[[#This Row],[Rolnictwo]]+Tabela79[[#This Row],[Przemysł]]+Tabela79[[#This Row],[Usługi]]</f>
        <v>0.9975308641975309</v>
      </c>
      <c r="C11" s="28">
        <f t="shared" si="0"/>
        <v>0.08641975308641975</v>
      </c>
      <c r="D11" s="28">
        <f t="shared" si="1"/>
        <v>0.3308641975308642</v>
      </c>
      <c r="E11" s="28">
        <f t="shared" si="2"/>
        <v>0.5802469135802469</v>
      </c>
      <c r="F11" s="17"/>
      <c r="I11" t="s">
        <v>10</v>
      </c>
      <c r="J11" s="4">
        <v>406</v>
      </c>
      <c r="K11" s="4">
        <v>31</v>
      </c>
      <c r="L11" s="4">
        <v>135</v>
      </c>
      <c r="M11" s="4">
        <v>240</v>
      </c>
    </row>
    <row r="12" spans="1:13" ht="15">
      <c r="A12" s="20">
        <v>2014</v>
      </c>
      <c r="B12" s="29">
        <f>Tabela79[[#This Row],[Rolnictwo]]+Tabela79[[#This Row],[Przemysł]]+Tabela79[[#This Row],[Usługi]]</f>
        <v>1</v>
      </c>
      <c r="C12" s="28">
        <f t="shared" si="0"/>
        <v>0.0794044665012407</v>
      </c>
      <c r="D12" s="28">
        <f t="shared" si="1"/>
        <v>0.3325062034739454</v>
      </c>
      <c r="E12" s="28">
        <f t="shared" si="2"/>
        <v>0.5880893300248139</v>
      </c>
      <c r="F12" s="17"/>
      <c r="I12" t="s">
        <v>11</v>
      </c>
      <c r="J12" s="4">
        <v>405</v>
      </c>
      <c r="K12" s="4">
        <v>35</v>
      </c>
      <c r="L12" s="4">
        <v>134</v>
      </c>
      <c r="M12" s="4">
        <v>235</v>
      </c>
    </row>
    <row r="13" spans="1:13" ht="15">
      <c r="A13" s="20">
        <v>2015</v>
      </c>
      <c r="B13" s="29">
        <f>Tabela79[[#This Row],[Rolnictwo]]+Tabela79[[#This Row],[Przemysł]]+Tabela79[[#This Row],[Usługi]]</f>
        <v>0.9951573849878934</v>
      </c>
      <c r="C13" s="28">
        <f t="shared" si="0"/>
        <v>0.06295399515738499</v>
      </c>
      <c r="D13" s="28">
        <f t="shared" si="1"/>
        <v>0.3486682808716707</v>
      </c>
      <c r="E13" s="28">
        <f t="shared" si="2"/>
        <v>0.5835351089588378</v>
      </c>
      <c r="F13" s="17"/>
      <c r="I13" t="s">
        <v>12</v>
      </c>
      <c r="J13" s="4">
        <v>403</v>
      </c>
      <c r="K13" s="4">
        <v>32</v>
      </c>
      <c r="L13" s="4">
        <v>134</v>
      </c>
      <c r="M13" s="4">
        <v>237</v>
      </c>
    </row>
    <row r="14" spans="1:13" ht="15">
      <c r="A14" s="20">
        <v>2016</v>
      </c>
      <c r="B14" s="29">
        <f>Tabela79[[#This Row],[Rolnictwo]]+Tabela79[[#This Row],[Przemysł]]+Tabela79[[#This Row],[Usługi]]</f>
        <v>0.9976580796252927</v>
      </c>
      <c r="C14" s="28">
        <f t="shared" si="0"/>
        <v>0.06791569086651054</v>
      </c>
      <c r="D14" s="28">
        <f t="shared" si="1"/>
        <v>0.3395784543325527</v>
      </c>
      <c r="E14" s="28">
        <f t="shared" si="2"/>
        <v>0.5901639344262295</v>
      </c>
      <c r="F14" s="17"/>
      <c r="I14" t="s">
        <v>13</v>
      </c>
      <c r="J14" s="4">
        <v>413</v>
      </c>
      <c r="K14" s="4">
        <v>26</v>
      </c>
      <c r="L14" s="4">
        <v>144</v>
      </c>
      <c r="M14" s="4">
        <v>241</v>
      </c>
    </row>
    <row r="15" spans="1:13" ht="15">
      <c r="A15" s="20">
        <v>2017</v>
      </c>
      <c r="B15" s="29">
        <f>Tabela79[[#This Row],[Rolnictwo]]+Tabela79[[#This Row],[Przemysł]]+Tabela79[[#This Row],[Usługi]]</f>
        <v>0.9976689976689976</v>
      </c>
      <c r="C15" s="28">
        <f t="shared" si="0"/>
        <v>0.08158508158508158</v>
      </c>
      <c r="D15" s="28">
        <f t="shared" si="1"/>
        <v>0.32634032634032634</v>
      </c>
      <c r="E15" s="28">
        <f t="shared" si="2"/>
        <v>0.5897435897435898</v>
      </c>
      <c r="F15" s="17"/>
      <c r="I15" t="s">
        <v>14</v>
      </c>
      <c r="J15" s="4">
        <v>427</v>
      </c>
      <c r="K15" s="4">
        <v>29</v>
      </c>
      <c r="L15" s="4">
        <v>145</v>
      </c>
      <c r="M15" s="4">
        <v>252</v>
      </c>
    </row>
    <row r="16" spans="1:13" ht="15">
      <c r="A16" s="20">
        <v>2018</v>
      </c>
      <c r="B16" s="29">
        <f>Tabela79[[#This Row],[Rolnictwo]]+Tabela79[[#This Row],[Przemysł]]+Tabela79[[#This Row],[Usługi]]</f>
        <v>0.9976470588235293</v>
      </c>
      <c r="C16" s="28">
        <f t="shared" si="0"/>
        <v>0.06823529411764706</v>
      </c>
      <c r="D16" s="28">
        <f t="shared" si="1"/>
        <v>0.35294117647058826</v>
      </c>
      <c r="E16" s="28">
        <f t="shared" si="2"/>
        <v>0.5764705882352941</v>
      </c>
      <c r="F16" s="17"/>
      <c r="I16" t="s">
        <v>15</v>
      </c>
      <c r="J16" s="4">
        <v>429</v>
      </c>
      <c r="K16" s="4">
        <v>35</v>
      </c>
      <c r="L16" s="4">
        <v>140</v>
      </c>
      <c r="M16" s="4">
        <v>253</v>
      </c>
    </row>
    <row r="17" spans="1:13" ht="15">
      <c r="A17" s="20">
        <v>2019</v>
      </c>
      <c r="B17" s="29">
        <f>Tabela79[[#This Row],[Rolnictwo]]+Tabela79[[#This Row],[Przemysł]]+Tabela79[[#This Row],[Usługi]]</f>
        <v>0.9953051643192488</v>
      </c>
      <c r="C17" s="28">
        <f t="shared" si="0"/>
        <v>0.06103286384976526</v>
      </c>
      <c r="D17" s="28">
        <f t="shared" si="1"/>
        <v>0.36619718309859156</v>
      </c>
      <c r="E17" s="28">
        <f t="shared" si="2"/>
        <v>0.568075117370892</v>
      </c>
      <c r="F17" s="17"/>
      <c r="I17" t="s">
        <v>16</v>
      </c>
      <c r="J17" s="4">
        <v>425</v>
      </c>
      <c r="K17" s="4">
        <v>29</v>
      </c>
      <c r="L17" s="4">
        <v>150</v>
      </c>
      <c r="M17" s="4">
        <v>245</v>
      </c>
    </row>
    <row r="18" spans="1:13" ht="15">
      <c r="A18" s="20">
        <v>2020</v>
      </c>
      <c r="B18" s="29">
        <f>Tabela79[[#This Row],[Rolnictwo]]+Tabela79[[#This Row],[Przemysł]]+Tabela79[[#This Row],[Usługi]]</f>
        <v>1.0047169811320755</v>
      </c>
      <c r="C18" s="28">
        <f t="shared" si="0"/>
        <v>0.0660377358490566</v>
      </c>
      <c r="D18" s="28">
        <f t="shared" si="1"/>
        <v>0.33962264150943394</v>
      </c>
      <c r="E18" s="28">
        <f t="shared" si="2"/>
        <v>0.5990566037735849</v>
      </c>
      <c r="F18" s="17"/>
      <c r="I18" t="s">
        <v>17</v>
      </c>
      <c r="J18" s="4">
        <v>426</v>
      </c>
      <c r="K18" s="4">
        <v>26</v>
      </c>
      <c r="L18" s="4">
        <v>156</v>
      </c>
      <c r="M18" s="4">
        <v>242</v>
      </c>
    </row>
    <row r="19" spans="6:13" ht="15">
      <c r="F19" s="17"/>
      <c r="I19" t="s">
        <v>18</v>
      </c>
      <c r="J19" s="4">
        <v>424</v>
      </c>
      <c r="K19" s="4">
        <v>28</v>
      </c>
      <c r="L19" s="4">
        <v>144</v>
      </c>
      <c r="M19" s="4">
        <v>254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 Golinowska</dc:creator>
  <cp:keywords/>
  <dc:description/>
  <cp:lastModifiedBy>Zuzia Golinowska</cp:lastModifiedBy>
  <dcterms:created xsi:type="dcterms:W3CDTF">2021-11-14T22:38:02Z</dcterms:created>
  <dcterms:modified xsi:type="dcterms:W3CDTF">2021-12-05T16:11:55Z</dcterms:modified>
  <cp:category/>
  <cp:version/>
  <cp:contentType/>
  <cp:contentStatus/>
</cp:coreProperties>
</file>