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6705" activeTab="1"/>
  </bookViews>
  <sheets>
    <sheet name="Arkusz2" sheetId="2" r:id="rId1"/>
    <sheet name="Arkusz3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<sst xmlns="http://schemas.openxmlformats.org/spreadsheetml/2006/main" count="84" uniqueCount="61">
  <si>
    <t>Lp.</t>
  </si>
  <si>
    <t>Aktywa</t>
  </si>
  <si>
    <t>Rok bieżący</t>
  </si>
  <si>
    <t>Rok poprzedni</t>
  </si>
  <si>
    <t>Odchylenie</t>
  </si>
  <si>
    <t>Dynamika</t>
  </si>
  <si>
    <t>Wskaźnik struktury</t>
  </si>
  <si>
    <t>Rok ubiegły</t>
  </si>
  <si>
    <t>zmiana</t>
  </si>
  <si>
    <t>A</t>
  </si>
  <si>
    <t>Aktywa trwałe</t>
  </si>
  <si>
    <t>B</t>
  </si>
  <si>
    <t>Aktywa obrotowe</t>
  </si>
  <si>
    <t>I</t>
  </si>
  <si>
    <t>SUMA</t>
  </si>
  <si>
    <t>X</t>
  </si>
  <si>
    <t>PASYWA</t>
  </si>
  <si>
    <t>Struktura</t>
  </si>
  <si>
    <t>Zmiana</t>
  </si>
  <si>
    <t>Kapitał własny i rezerwowy</t>
  </si>
  <si>
    <t>Rezerwy i zobowiązania</t>
  </si>
  <si>
    <t>Wyniki</t>
  </si>
  <si>
    <t>Rok bieżący (wyk)</t>
  </si>
  <si>
    <t>Rok ubiegły (plan)</t>
  </si>
  <si>
    <t xml:space="preserve">Odchylenie </t>
  </si>
  <si>
    <t>Rok ubiegły po skoryg. inf</t>
  </si>
  <si>
    <t>Odchylenie skorygowane</t>
  </si>
  <si>
    <t>Wskaźniki struktury</t>
  </si>
  <si>
    <t xml:space="preserve">Zmiana </t>
  </si>
  <si>
    <t>C</t>
  </si>
  <si>
    <t>D</t>
  </si>
  <si>
    <t>E</t>
  </si>
  <si>
    <t>F</t>
  </si>
  <si>
    <t>G</t>
  </si>
  <si>
    <t>H</t>
  </si>
  <si>
    <t>J</t>
  </si>
  <si>
    <t>K</t>
  </si>
  <si>
    <t>M</t>
  </si>
  <si>
    <t>N</t>
  </si>
  <si>
    <t>L</t>
  </si>
  <si>
    <t>pozostałe koszty operacyjne</t>
  </si>
  <si>
    <t>x</t>
  </si>
  <si>
    <t xml:space="preserve">Rok bieżący </t>
  </si>
  <si>
    <t>-</t>
  </si>
  <si>
    <t>Przychody netto ze sprzedaży produktów</t>
  </si>
  <si>
    <t>koszty działalności operacyjnej</t>
  </si>
  <si>
    <t>zysk (strata) ze sprzedaży (A-B)</t>
  </si>
  <si>
    <t>pozostałe przychody operacyjne</t>
  </si>
  <si>
    <t>zysk (strata) za działalność operacyjną (C+D-E)</t>
  </si>
  <si>
    <t>przychody finansowe</t>
  </si>
  <si>
    <t>koszty finansowe</t>
  </si>
  <si>
    <t>zysk (strata) za działalność gospodarczą (F+G-H)</t>
  </si>
  <si>
    <t>wynik zdarzeń nadzwyczajnych</t>
  </si>
  <si>
    <t>zysk (strata) brutto (I+/-J)</t>
  </si>
  <si>
    <t>Podatek dochodowy</t>
  </si>
  <si>
    <t>Pozostałe obroty zmniejszające zysk</t>
  </si>
  <si>
    <t>zysk (strata) netto (K-L-M)</t>
  </si>
  <si>
    <t>Rok badany %</t>
  </si>
  <si>
    <t>Rok ubiegły %</t>
  </si>
  <si>
    <t>Wskaźnik dynamiki skorygowany %</t>
  </si>
  <si>
    <t>Wskaźnik dynamiki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</si>
</sst>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20" applyNumberFormat="1" applyFont="1"/>
    <xf numFmtId="3" fontId="2" fillId="0" borderId="0" xfId="0" applyNumberFormat="1" applyFont="1"/>
    <xf numFmtId="0" fontId="3" fillId="0" borderId="1" xfId="20" applyNumberFormat="1" applyFont="1" applyBorder="1" applyAlignment="1">
      <alignment horizontal="center" vertical="center" wrapText="1"/>
    </xf>
    <xf numFmtId="10" fontId="3" fillId="2" borderId="1" xfId="20" applyNumberFormat="1" applyFont="1" applyFill="1" applyBorder="1" applyAlignment="1">
      <alignment horizontal="center" vertical="center" wrapText="1"/>
    </xf>
    <xf numFmtId="10" fontId="2" fillId="0" borderId="0" xfId="20" applyNumberFormat="1" applyFont="1"/>
    <xf numFmtId="10" fontId="2" fillId="0" borderId="1" xfId="20" applyNumberFormat="1" applyFont="1" applyBorder="1" applyAlignment="1">
      <alignment horizontal="center" vertical="center"/>
    </xf>
    <xf numFmtId="10" fontId="2" fillId="2" borderId="1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1">
      <selection activeCell="I14" sqref="I14"/>
    </sheetView>
  </sheetViews>
  <sheetFormatPr defaultColWidth="9.140625" defaultRowHeight="15"/>
  <cols>
    <col min="1" max="1" width="4.140625" style="0" bestFit="1" customWidth="1"/>
    <col min="2" max="2" width="16.28125" style="0" customWidth="1"/>
    <col min="3" max="3" width="12.7109375" style="0" bestFit="1" customWidth="1"/>
    <col min="4" max="4" width="15.00390625" style="0" bestFit="1" customWidth="1"/>
    <col min="5" max="5" width="11.7109375" style="0" bestFit="1" customWidth="1"/>
    <col min="6" max="6" width="10.8515625" style="0" bestFit="1" customWidth="1"/>
    <col min="7" max="7" width="12.7109375" style="0" bestFit="1" customWidth="1"/>
    <col min="8" max="8" width="12.57421875" style="0" bestFit="1" customWidth="1"/>
    <col min="9" max="9" width="8.140625" style="0" bestFit="1" customWidth="1"/>
  </cols>
  <sheetData>
    <row r="1" spans="1:9" ht="15.7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9" t="s">
        <v>6</v>
      </c>
      <c r="H1" s="39"/>
      <c r="I1" s="39"/>
    </row>
    <row r="2" spans="1:9" ht="15.75">
      <c r="A2" s="38"/>
      <c r="B2" s="38"/>
      <c r="C2" s="38"/>
      <c r="D2" s="38"/>
      <c r="E2" s="38"/>
      <c r="F2" s="38"/>
      <c r="G2" s="40" t="s">
        <v>2</v>
      </c>
      <c r="H2" s="40" t="s">
        <v>7</v>
      </c>
      <c r="I2" s="40" t="s">
        <v>8</v>
      </c>
    </row>
    <row r="3" spans="1:9" ht="15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9" ht="31.5">
      <c r="A4" s="24" t="s">
        <v>9</v>
      </c>
      <c r="B4" s="24" t="s">
        <v>10</v>
      </c>
      <c r="C4" s="4">
        <v>907783</v>
      </c>
      <c r="D4" s="4">
        <v>727639</v>
      </c>
      <c r="E4" s="2">
        <f>C4-D4</f>
        <v>180144</v>
      </c>
      <c r="F4" s="3">
        <f>C4/D4*100</f>
        <v>124.75733158887856</v>
      </c>
      <c r="G4" s="5">
        <f>C4*G6/C6</f>
        <v>50.316270118847946</v>
      </c>
      <c r="H4" s="3">
        <f>D4*G6/D6</f>
        <v>48.26968811465758</v>
      </c>
      <c r="I4" s="3">
        <f>G4-H4</f>
        <v>2.0465820041903626</v>
      </c>
    </row>
    <row r="5" spans="1:9" ht="31.5">
      <c r="A5" s="24" t="s">
        <v>11</v>
      </c>
      <c r="B5" s="24" t="s">
        <v>12</v>
      </c>
      <c r="C5" s="4">
        <v>896371</v>
      </c>
      <c r="D5" s="4">
        <v>779806</v>
      </c>
      <c r="E5" s="2">
        <f>C5-D5</f>
        <v>116565</v>
      </c>
      <c r="F5" s="3">
        <f>C5/D5*100</f>
        <v>114.94794859234221</v>
      </c>
      <c r="G5" s="5">
        <f>C5*G6/C6</f>
        <v>49.683729881152054</v>
      </c>
      <c r="H5" s="3">
        <f>D5*H6/D6</f>
        <v>51.73031188534242</v>
      </c>
      <c r="I5" s="3">
        <f>G5-H5</f>
        <v>-2.0465820041903626</v>
      </c>
    </row>
    <row r="6" spans="1:9" ht="15.75">
      <c r="A6" s="23" t="s">
        <v>14</v>
      </c>
      <c r="B6" s="23"/>
      <c r="C6" s="4">
        <f>SUM(C4:C5)</f>
        <v>1804154</v>
      </c>
      <c r="D6" s="4">
        <f>SUM(D4:D5)</f>
        <v>1507445</v>
      </c>
      <c r="E6" s="2">
        <f>SUM(E4:E5)</f>
        <v>296709</v>
      </c>
      <c r="F6" s="3" t="s">
        <v>43</v>
      </c>
      <c r="G6" s="2">
        <v>100</v>
      </c>
      <c r="H6" s="2">
        <v>100</v>
      </c>
      <c r="I6" s="2" t="s">
        <v>15</v>
      </c>
    </row>
    <row r="8" spans="1:9" ht="15.75">
      <c r="A8" s="23" t="s">
        <v>0</v>
      </c>
      <c r="B8" s="23" t="s">
        <v>16</v>
      </c>
      <c r="C8" s="23" t="s">
        <v>42</v>
      </c>
      <c r="D8" s="23" t="s">
        <v>3</v>
      </c>
      <c r="E8" s="23" t="s">
        <v>4</v>
      </c>
      <c r="F8" s="41" t="s">
        <v>5</v>
      </c>
      <c r="G8" s="23" t="s">
        <v>17</v>
      </c>
      <c r="H8" s="23"/>
      <c r="I8" s="23"/>
    </row>
    <row r="9" spans="1:9" ht="15.75">
      <c r="A9" s="23"/>
      <c r="B9" s="23"/>
      <c r="C9" s="23"/>
      <c r="D9" s="23"/>
      <c r="E9" s="23"/>
      <c r="F9" s="42"/>
      <c r="G9" s="24" t="s">
        <v>2</v>
      </c>
      <c r="H9" s="24" t="s">
        <v>7</v>
      </c>
      <c r="I9" s="24" t="s">
        <v>18</v>
      </c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31.5">
      <c r="A11" s="24" t="s">
        <v>9</v>
      </c>
      <c r="B11" s="24" t="s">
        <v>19</v>
      </c>
      <c r="C11" s="4">
        <v>1440559</v>
      </c>
      <c r="D11" s="4">
        <v>1303210</v>
      </c>
      <c r="E11" s="2">
        <f>C11-D11</f>
        <v>137349</v>
      </c>
      <c r="F11" s="3">
        <f>C11/D11*100</f>
        <v>110.53928376854077</v>
      </c>
      <c r="G11" s="3">
        <f>C11*100/C13</f>
        <v>79.84687542956469</v>
      </c>
      <c r="H11" s="3">
        <f>D11*100/D13</f>
        <v>86.45157866456157</v>
      </c>
      <c r="I11" s="3">
        <f>G11-H11</f>
        <v>-6.604703234996876</v>
      </c>
    </row>
    <row r="12" spans="1:9" ht="31.5" customHeight="1">
      <c r="A12" s="24" t="s">
        <v>11</v>
      </c>
      <c r="B12" s="24" t="s">
        <v>20</v>
      </c>
      <c r="C12" s="4">
        <v>363593</v>
      </c>
      <c r="D12" s="4">
        <v>204235</v>
      </c>
      <c r="E12" s="2">
        <f>C12-D12</f>
        <v>159358</v>
      </c>
      <c r="F12" s="3">
        <f>C12/D12*100</f>
        <v>178.0267828726712</v>
      </c>
      <c r="G12" s="3">
        <f>C12*100/C13</f>
        <v>20.153124570435306</v>
      </c>
      <c r="H12" s="3">
        <f>D12*100/D13</f>
        <v>13.54842133543844</v>
      </c>
      <c r="I12" s="3">
        <f>G12-H12</f>
        <v>6.604703234996865</v>
      </c>
    </row>
    <row r="13" spans="1:9" ht="15.75">
      <c r="A13" s="43" t="s">
        <v>14</v>
      </c>
      <c r="B13" s="44"/>
      <c r="C13" s="2">
        <f>SUM(C11:C12)</f>
        <v>1804152</v>
      </c>
      <c r="D13" s="2">
        <f>SUM(D11:D12)</f>
        <v>1507445</v>
      </c>
      <c r="E13" s="2">
        <f>SUM(E11:E12)</f>
        <v>296707</v>
      </c>
      <c r="F13" s="3" t="s">
        <v>43</v>
      </c>
      <c r="G13" s="2">
        <v>100</v>
      </c>
      <c r="H13" s="2">
        <v>100</v>
      </c>
      <c r="I13" s="2" t="s">
        <v>15</v>
      </c>
    </row>
  </sheetData>
  <mergeCells count="16">
    <mergeCell ref="F8:F9"/>
    <mergeCell ref="A13:B13"/>
    <mergeCell ref="G1:I1"/>
    <mergeCell ref="A8:A9"/>
    <mergeCell ref="B8:B9"/>
    <mergeCell ref="C8:C9"/>
    <mergeCell ref="D8:D9"/>
    <mergeCell ref="E8:E9"/>
    <mergeCell ref="G8:I8"/>
    <mergeCell ref="A1:A2"/>
    <mergeCell ref="B1:B2"/>
    <mergeCell ref="C1:C2"/>
    <mergeCell ref="D1:D2"/>
    <mergeCell ref="E1:E2"/>
    <mergeCell ref="F1:F2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 topLeftCell="A9">
      <selection activeCell="A1" sqref="A1:L17"/>
    </sheetView>
  </sheetViews>
  <sheetFormatPr defaultColWidth="9.140625" defaultRowHeight="15"/>
  <cols>
    <col min="1" max="1" width="4.140625" style="15" customWidth="1"/>
    <col min="2" max="2" width="20.421875" style="15" bestFit="1" customWidth="1"/>
    <col min="3" max="3" width="12.421875" style="17" customWidth="1"/>
    <col min="4" max="4" width="11.28125" style="17" bestFit="1" customWidth="1"/>
    <col min="5" max="5" width="12.28125" style="18" bestFit="1" customWidth="1"/>
    <col min="6" max="6" width="20.00390625" style="15" customWidth="1"/>
    <col min="7" max="7" width="15.8515625" style="36" bestFit="1" customWidth="1"/>
    <col min="8" max="8" width="14.28125" style="15" bestFit="1" customWidth="1"/>
    <col min="9" max="9" width="21.57421875" style="33" bestFit="1" customWidth="1"/>
    <col min="10" max="10" width="8.421875" style="15" bestFit="1" customWidth="1"/>
    <col min="11" max="11" width="9.8515625" style="15" customWidth="1"/>
    <col min="12" max="12" width="8.8515625" style="15" customWidth="1"/>
    <col min="13" max="16384" width="9.140625" style="15" customWidth="1"/>
  </cols>
  <sheetData>
    <row r="1" spans="1:12" ht="15">
      <c r="A1" s="23" t="s">
        <v>0</v>
      </c>
      <c r="B1" s="23" t="s">
        <v>21</v>
      </c>
      <c r="C1" s="23" t="s">
        <v>22</v>
      </c>
      <c r="D1" s="23" t="s">
        <v>23</v>
      </c>
      <c r="E1" s="23" t="s">
        <v>24</v>
      </c>
      <c r="F1" s="23" t="s">
        <v>60</v>
      </c>
      <c r="G1" s="23" t="s">
        <v>25</v>
      </c>
      <c r="H1" s="23" t="s">
        <v>26</v>
      </c>
      <c r="I1" s="32" t="s">
        <v>59</v>
      </c>
      <c r="J1" s="23" t="s">
        <v>27</v>
      </c>
      <c r="K1" s="23"/>
      <c r="L1" s="23"/>
    </row>
    <row r="2" spans="1:12" ht="47.25">
      <c r="A2" s="23"/>
      <c r="B2" s="23"/>
      <c r="C2" s="23"/>
      <c r="D2" s="23"/>
      <c r="E2" s="23"/>
      <c r="F2" s="23"/>
      <c r="G2" s="23"/>
      <c r="H2" s="23"/>
      <c r="I2" s="32"/>
      <c r="J2" s="24" t="s">
        <v>57</v>
      </c>
      <c r="K2" s="24" t="s">
        <v>58</v>
      </c>
      <c r="L2" s="24" t="s">
        <v>28</v>
      </c>
    </row>
    <row r="3" spans="1:12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31">
        <v>9</v>
      </c>
      <c r="J3" s="1">
        <v>10</v>
      </c>
      <c r="K3" s="1">
        <v>11</v>
      </c>
      <c r="L3" s="1">
        <v>12</v>
      </c>
    </row>
    <row r="4" spans="1:14" ht="47.25">
      <c r="A4" s="6" t="s">
        <v>9</v>
      </c>
      <c r="B4" s="19" t="s">
        <v>44</v>
      </c>
      <c r="C4" s="10">
        <v>665927</v>
      </c>
      <c r="D4" s="10">
        <v>945697</v>
      </c>
      <c r="E4" s="9">
        <f>C4-D4</f>
        <v>-279770</v>
      </c>
      <c r="F4" s="27">
        <f>C4*100/D4</f>
        <v>70.4165287613263</v>
      </c>
      <c r="G4" s="12">
        <f>D4*$N$4</f>
        <v>969339.4249999999</v>
      </c>
      <c r="H4" s="10">
        <f>D4-G4</f>
        <v>-23642.42499999993</v>
      </c>
      <c r="I4" s="34">
        <f>C4/G4*100%</f>
        <v>0.6869905245007445</v>
      </c>
      <c r="J4" s="37">
        <v>1</v>
      </c>
      <c r="K4" s="37">
        <v>1</v>
      </c>
      <c r="L4" s="9" t="s">
        <v>41</v>
      </c>
      <c r="N4" s="29">
        <v>1.025</v>
      </c>
    </row>
    <row r="5" spans="1:12" ht="31.5">
      <c r="A5" s="6" t="s">
        <v>11</v>
      </c>
      <c r="B5" s="19" t="s">
        <v>45</v>
      </c>
      <c r="C5" s="10">
        <v>997412</v>
      </c>
      <c r="D5" s="10">
        <v>1045146</v>
      </c>
      <c r="E5" s="9">
        <f aca="true" t="shared" si="0" ref="E5:E17">C5-D5</f>
        <v>-47734</v>
      </c>
      <c r="F5" s="27">
        <f aca="true" t="shared" si="1" ref="F5:F17">C5*100/D5</f>
        <v>95.43279120811829</v>
      </c>
      <c r="G5" s="12">
        <f aca="true" t="shared" si="2" ref="G5:G17">D5*$N$4</f>
        <v>1071274.65</v>
      </c>
      <c r="H5" s="10">
        <f>D5-G5</f>
        <v>-26128.649999999907</v>
      </c>
      <c r="I5" s="34">
        <f>C5/G5*100%</f>
        <v>0.9310516215426176</v>
      </c>
      <c r="J5" s="27">
        <f>C5*100/$C$4</f>
        <v>149.7779786673314</v>
      </c>
      <c r="K5" s="27">
        <f>D5*100/$D$4</f>
        <v>110.51594749692555</v>
      </c>
      <c r="L5" s="27">
        <f>J5-K5</f>
        <v>39.26203117040586</v>
      </c>
    </row>
    <row r="6" spans="1:15" ht="31.5">
      <c r="A6" s="7" t="s">
        <v>29</v>
      </c>
      <c r="B6" s="25" t="s">
        <v>46</v>
      </c>
      <c r="C6" s="11">
        <f>C4-C5</f>
        <v>-331485</v>
      </c>
      <c r="D6" s="11">
        <f aca="true" t="shared" si="3" ref="D6:L6">D4-D5</f>
        <v>-99449</v>
      </c>
      <c r="E6" s="14">
        <f t="shared" si="0"/>
        <v>-232036</v>
      </c>
      <c r="F6" s="28">
        <f t="shared" si="1"/>
        <v>333.3216020271697</v>
      </c>
      <c r="G6" s="13">
        <f t="shared" si="2"/>
        <v>-101935.22499999999</v>
      </c>
      <c r="H6" s="11">
        <f aca="true" t="shared" si="4" ref="H6:H17">D6-G6</f>
        <v>2486.2249999999913</v>
      </c>
      <c r="I6" s="35">
        <f>C6/G6*100%</f>
        <v>3.2519180685577536</v>
      </c>
      <c r="J6" s="28">
        <f aca="true" t="shared" si="5" ref="J6:J17">C6*100/$C$4</f>
        <v>-49.7779786673314</v>
      </c>
      <c r="K6" s="28">
        <f aca="true" t="shared" si="6" ref="K6:K17">D6*100/$D$4</f>
        <v>-10.515947496925548</v>
      </c>
      <c r="L6" s="28">
        <f aca="true" t="shared" si="7" ref="L6:L17">J6-K6</f>
        <v>-39.262031170405855</v>
      </c>
      <c r="O6" s="30"/>
    </row>
    <row r="7" spans="1:15" ht="31.5">
      <c r="A7" s="6" t="s">
        <v>30</v>
      </c>
      <c r="B7" s="19" t="s">
        <v>47</v>
      </c>
      <c r="C7" s="10">
        <v>662562</v>
      </c>
      <c r="D7" s="10">
        <v>179637</v>
      </c>
      <c r="E7" s="9">
        <f t="shared" si="0"/>
        <v>482925</v>
      </c>
      <c r="F7" s="27">
        <f t="shared" si="1"/>
        <v>368.8338148599676</v>
      </c>
      <c r="G7" s="12">
        <f t="shared" si="2"/>
        <v>184127.925</v>
      </c>
      <c r="H7" s="10">
        <f t="shared" si="4"/>
        <v>-4490.924999999988</v>
      </c>
      <c r="I7" s="34">
        <f>C7/G7*100%</f>
        <v>3.5983786815606598</v>
      </c>
      <c r="J7" s="27">
        <f t="shared" si="5"/>
        <v>99.49468935784253</v>
      </c>
      <c r="K7" s="9">
        <f t="shared" si="6"/>
        <v>18.995196135760185</v>
      </c>
      <c r="L7" s="27">
        <f t="shared" si="7"/>
        <v>80.49949322208235</v>
      </c>
      <c r="O7" s="30"/>
    </row>
    <row r="8" spans="1:12" s="16" customFormat="1" ht="31.5">
      <c r="A8" s="8" t="s">
        <v>31</v>
      </c>
      <c r="B8" s="19" t="s">
        <v>40</v>
      </c>
      <c r="C8" s="4">
        <v>200001</v>
      </c>
      <c r="D8" s="20">
        <v>429</v>
      </c>
      <c r="E8" s="9">
        <f t="shared" si="0"/>
        <v>199572</v>
      </c>
      <c r="F8" s="27">
        <f t="shared" si="1"/>
        <v>46620.27972027972</v>
      </c>
      <c r="G8" s="12">
        <f t="shared" si="2"/>
        <v>439.72499999999997</v>
      </c>
      <c r="H8" s="10">
        <f t="shared" si="4"/>
        <v>-10.724999999999966</v>
      </c>
      <c r="I8" s="34">
        <f>C8/G8*100%</f>
        <v>454.8319972710217</v>
      </c>
      <c r="J8" s="27">
        <f t="shared" si="5"/>
        <v>30.033472137336375</v>
      </c>
      <c r="K8" s="9">
        <f t="shared" si="6"/>
        <v>0.04536336691350401</v>
      </c>
      <c r="L8" s="27">
        <f t="shared" si="7"/>
        <v>29.988108770422873</v>
      </c>
    </row>
    <row r="9" spans="1:12" ht="47.25">
      <c r="A9" s="7" t="s">
        <v>32</v>
      </c>
      <c r="B9" s="25" t="s">
        <v>48</v>
      </c>
      <c r="C9" s="11">
        <f>C6+C7-C8</f>
        <v>131076</v>
      </c>
      <c r="D9" s="11">
        <f aca="true" t="shared" si="8" ref="D9:L9">D6+D7-D8</f>
        <v>79759</v>
      </c>
      <c r="E9" s="14">
        <f t="shared" si="0"/>
        <v>51317</v>
      </c>
      <c r="F9" s="28">
        <f t="shared" si="1"/>
        <v>164.340074474354</v>
      </c>
      <c r="G9" s="13">
        <f t="shared" si="2"/>
        <v>81752.97499999999</v>
      </c>
      <c r="H9" s="11">
        <f t="shared" si="4"/>
        <v>-1993.9749999999913</v>
      </c>
      <c r="I9" s="35">
        <f>C9/G9*100%</f>
        <v>1.6033177997497952</v>
      </c>
      <c r="J9" s="28">
        <f t="shared" si="5"/>
        <v>19.683238553174746</v>
      </c>
      <c r="K9" s="28">
        <f t="shared" si="6"/>
        <v>8.433885271921133</v>
      </c>
      <c r="L9" s="28">
        <f t="shared" si="7"/>
        <v>11.249353281253613</v>
      </c>
    </row>
    <row r="10" spans="1:12" ht="31.5">
      <c r="A10" s="6" t="s">
        <v>33</v>
      </c>
      <c r="B10" s="19" t="s">
        <v>49</v>
      </c>
      <c r="C10" s="10">
        <v>15768</v>
      </c>
      <c r="D10" s="21">
        <v>14631</v>
      </c>
      <c r="E10" s="9">
        <f t="shared" si="0"/>
        <v>1137</v>
      </c>
      <c r="F10" s="27">
        <f t="shared" si="1"/>
        <v>107.77117080172238</v>
      </c>
      <c r="G10" s="12">
        <f t="shared" si="2"/>
        <v>14996.774999999998</v>
      </c>
      <c r="H10" s="10">
        <f t="shared" si="4"/>
        <v>-365.7749999999978</v>
      </c>
      <c r="I10" s="34">
        <f>C10/G10*100%</f>
        <v>1.0514260566021696</v>
      </c>
      <c r="J10" s="27">
        <f t="shared" si="5"/>
        <v>2.367827104172079</v>
      </c>
      <c r="K10" s="9">
        <f t="shared" si="6"/>
        <v>1.5471128701899235</v>
      </c>
      <c r="L10" s="27">
        <f t="shared" si="7"/>
        <v>0.8207142339821556</v>
      </c>
    </row>
    <row r="11" spans="1:12" s="16" customFormat="1" ht="15">
      <c r="A11" s="8" t="s">
        <v>34</v>
      </c>
      <c r="B11" s="19" t="s">
        <v>50</v>
      </c>
      <c r="C11" s="2">
        <v>55</v>
      </c>
      <c r="D11" s="20">
        <v>0</v>
      </c>
      <c r="E11" s="9">
        <f t="shared" si="0"/>
        <v>55</v>
      </c>
      <c r="F11" s="27" t="s">
        <v>43</v>
      </c>
      <c r="G11" s="12">
        <f t="shared" si="2"/>
        <v>0</v>
      </c>
      <c r="H11" s="10">
        <f t="shared" si="4"/>
        <v>0</v>
      </c>
      <c r="I11" s="34" t="s">
        <v>43</v>
      </c>
      <c r="J11" s="27">
        <f t="shared" si="5"/>
        <v>0.008259163541949794</v>
      </c>
      <c r="K11" s="9">
        <f t="shared" si="6"/>
        <v>0</v>
      </c>
      <c r="L11" s="27">
        <f t="shared" si="7"/>
        <v>0.008259163541949794</v>
      </c>
    </row>
    <row r="12" spans="1:12" ht="63">
      <c r="A12" s="7" t="s">
        <v>13</v>
      </c>
      <c r="B12" s="25" t="s">
        <v>51</v>
      </c>
      <c r="C12" s="11">
        <f>C9+C10-C11</f>
        <v>146789</v>
      </c>
      <c r="D12" s="11">
        <f>D9+D10-D11</f>
        <v>94390</v>
      </c>
      <c r="E12" s="14">
        <f t="shared" si="0"/>
        <v>52399</v>
      </c>
      <c r="F12" s="28">
        <f t="shared" si="1"/>
        <v>155.5132958999894</v>
      </c>
      <c r="G12" s="13">
        <f t="shared" si="2"/>
        <v>96749.74999999999</v>
      </c>
      <c r="H12" s="11">
        <f t="shared" si="4"/>
        <v>-2359.7499999999854</v>
      </c>
      <c r="I12" s="35">
        <f>C12/G12*100%</f>
        <v>1.5172028868291652</v>
      </c>
      <c r="J12" s="28">
        <f t="shared" si="5"/>
        <v>22.042806493804875</v>
      </c>
      <c r="K12" s="28">
        <f t="shared" si="6"/>
        <v>9.980998142111057</v>
      </c>
      <c r="L12" s="28">
        <f t="shared" si="7"/>
        <v>12.061808351693818</v>
      </c>
    </row>
    <row r="13" spans="1:12" ht="31.5">
      <c r="A13" s="6" t="s">
        <v>35</v>
      </c>
      <c r="B13" s="19" t="s">
        <v>52</v>
      </c>
      <c r="C13" s="9">
        <v>0</v>
      </c>
      <c r="D13" s="20">
        <v>0</v>
      </c>
      <c r="E13" s="26">
        <f t="shared" si="0"/>
        <v>0</v>
      </c>
      <c r="F13" s="27" t="s">
        <v>43</v>
      </c>
      <c r="G13" s="12">
        <f t="shared" si="2"/>
        <v>0</v>
      </c>
      <c r="H13" s="10">
        <f t="shared" si="4"/>
        <v>0</v>
      </c>
      <c r="I13" s="34" t="s">
        <v>43</v>
      </c>
      <c r="J13" s="27" t="s">
        <v>43</v>
      </c>
      <c r="K13" s="9" t="s">
        <v>43</v>
      </c>
      <c r="L13" s="27"/>
    </row>
    <row r="14" spans="1:12" ht="31.5">
      <c r="A14" s="7" t="s">
        <v>36</v>
      </c>
      <c r="B14" s="25" t="s">
        <v>53</v>
      </c>
      <c r="C14" s="11">
        <f>C12-C13</f>
        <v>146789</v>
      </c>
      <c r="D14" s="11">
        <f>D12-D13</f>
        <v>94390</v>
      </c>
      <c r="E14" s="14">
        <f t="shared" si="0"/>
        <v>52399</v>
      </c>
      <c r="F14" s="28">
        <f t="shared" si="1"/>
        <v>155.5132958999894</v>
      </c>
      <c r="G14" s="13">
        <f t="shared" si="2"/>
        <v>96749.74999999999</v>
      </c>
      <c r="H14" s="11">
        <f t="shared" si="4"/>
        <v>-2359.7499999999854</v>
      </c>
      <c r="I14" s="35">
        <f>C14/G14*100%</f>
        <v>1.5172028868291652</v>
      </c>
      <c r="J14" s="28">
        <f t="shared" si="5"/>
        <v>22.042806493804875</v>
      </c>
      <c r="K14" s="28">
        <f t="shared" si="6"/>
        <v>9.980998142111057</v>
      </c>
      <c r="L14" s="28">
        <f t="shared" si="7"/>
        <v>12.061808351693818</v>
      </c>
    </row>
    <row r="15" spans="1:12" ht="15">
      <c r="A15" s="6" t="s">
        <v>39</v>
      </c>
      <c r="B15" s="22" t="s">
        <v>54</v>
      </c>
      <c r="C15" s="9"/>
      <c r="D15" s="20"/>
      <c r="E15" s="9"/>
      <c r="F15" s="27"/>
      <c r="G15" s="12"/>
      <c r="H15" s="10"/>
      <c r="I15" s="34" t="s">
        <v>43</v>
      </c>
      <c r="J15" s="27"/>
      <c r="K15" s="9"/>
      <c r="L15" s="27"/>
    </row>
    <row r="16" spans="1:12" ht="31.5">
      <c r="A16" s="6" t="s">
        <v>37</v>
      </c>
      <c r="B16" s="19" t="s">
        <v>55</v>
      </c>
      <c r="C16" s="9"/>
      <c r="D16" s="20"/>
      <c r="E16" s="9"/>
      <c r="F16" s="27"/>
      <c r="G16" s="12"/>
      <c r="H16" s="10"/>
      <c r="I16" s="34" t="s">
        <v>43</v>
      </c>
      <c r="J16" s="27"/>
      <c r="K16" s="9"/>
      <c r="L16" s="27">
        <f t="shared" si="7"/>
        <v>0</v>
      </c>
    </row>
    <row r="17" spans="1:12" ht="31.5">
      <c r="A17" s="7" t="s">
        <v>38</v>
      </c>
      <c r="B17" s="25" t="s">
        <v>56</v>
      </c>
      <c r="C17" s="11">
        <f>C14+C15+C16</f>
        <v>146789</v>
      </c>
      <c r="D17" s="11">
        <f>D14+D15+D16</f>
        <v>94390</v>
      </c>
      <c r="E17" s="14">
        <f t="shared" si="0"/>
        <v>52399</v>
      </c>
      <c r="F17" s="28">
        <f t="shared" si="1"/>
        <v>155.5132958999894</v>
      </c>
      <c r="G17" s="13">
        <f t="shared" si="2"/>
        <v>96749.74999999999</v>
      </c>
      <c r="H17" s="11">
        <f t="shared" si="4"/>
        <v>-2359.7499999999854</v>
      </c>
      <c r="I17" s="35">
        <f>C17/G17*100%</f>
        <v>1.5172028868291652</v>
      </c>
      <c r="J17" s="28">
        <f t="shared" si="5"/>
        <v>22.042806493804875</v>
      </c>
      <c r="K17" s="28">
        <f t="shared" si="6"/>
        <v>9.980998142111057</v>
      </c>
      <c r="L17" s="28">
        <f t="shared" si="7"/>
        <v>12.061808351693818</v>
      </c>
    </row>
  </sheetData>
  <mergeCells count="10">
    <mergeCell ref="G1:G2"/>
    <mergeCell ref="H1:H2"/>
    <mergeCell ref="I1:I2"/>
    <mergeCell ref="J1:L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Mihułka</dc:creator>
  <cp:keywords/>
  <dc:description/>
  <cp:lastModifiedBy>Katarzyna Mihułka</cp:lastModifiedBy>
  <cp:lastPrinted>2016-06-14T14:27:47Z</cp:lastPrinted>
  <dcterms:created xsi:type="dcterms:W3CDTF">2016-06-09T12:03:03Z</dcterms:created>
  <dcterms:modified xsi:type="dcterms:W3CDTF">2016-06-14T15:39:32Z</dcterms:modified>
  <cp:category/>
  <cp:version/>
  <cp:contentType/>
  <cp:contentStatus/>
</cp:coreProperties>
</file>